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<sst xmlns="http://schemas.openxmlformats.org/spreadsheetml/2006/main" count="163" uniqueCount="118">
  <si>
    <t>ITEM</t>
  </si>
  <si>
    <t>A</t>
  </si>
  <si>
    <t>DESPESAS FIXAS:</t>
  </si>
  <si>
    <t>Material de Expediente *1</t>
  </si>
  <si>
    <t>Material de Expediente compreende: Computador, Papel, Selos, Moto-boy, Material de Escritório, Material de Limpesa</t>
  </si>
  <si>
    <t>TOTAL</t>
  </si>
  <si>
    <t>CUSTO</t>
  </si>
  <si>
    <t xml:space="preserve">Número de Reuniões no mês: </t>
  </si>
  <si>
    <t xml:space="preserve">Número de Sócios - Alternativa SEM Aumento: </t>
  </si>
  <si>
    <t xml:space="preserve">Número de Sócios - Alternativa conforme PLC: </t>
  </si>
  <si>
    <t>JUL</t>
  </si>
  <si>
    <t>AGO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</si>
  <si>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</si>
  <si>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</si>
  <si>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</si>
  <si>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</si>
  <si>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</si>
  <si>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</si>
  <si>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</si>
  <si>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</si>
  <si>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</si>
  <si>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</si>
  <si>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Energia Elétrica, Água, Telefone, IPTU, Internet</t>
  </si>
  <si>
    <t>MENSAL</t>
  </si>
  <si>
    <t>Aluguel da Secretaria</t>
  </si>
  <si>
    <t>Taxas Bancárias</t>
  </si>
  <si>
    <t>Livro de Ata, Livro de Presença</t>
  </si>
  <si>
    <t xml:space="preserve"> </t>
  </si>
  <si>
    <t>Taxa de Registro em Cartório *2</t>
  </si>
  <si>
    <t>*2</t>
  </si>
  <si>
    <t>*1</t>
  </si>
  <si>
    <t>Livro de Ata, Livro de Presença e Ata da Eleição</t>
  </si>
  <si>
    <t>Manutenção dos Simbolos *3</t>
  </si>
  <si>
    <t>*3</t>
  </si>
  <si>
    <t>Nova Bandeira do Rotary e reforma do pedestal</t>
  </si>
  <si>
    <t>Salários e Encargos</t>
  </si>
  <si>
    <t>Contabilidade</t>
  </si>
  <si>
    <t>Seguros (Geral e Responsabilidade Civil)</t>
  </si>
  <si>
    <t>Impressao do Plano de Atividades *4</t>
  </si>
  <si>
    <t>*4</t>
  </si>
  <si>
    <t>Imprimir em Maio e pagar em Agosto e Setembro (negociar duro)</t>
  </si>
  <si>
    <t>Viagem e Estadia no PETS (prox gestão)</t>
  </si>
  <si>
    <t>Banner da Gestão *5</t>
  </si>
  <si>
    <t>*5</t>
  </si>
  <si>
    <t>Adquirir em Maio para usar na posse em junho e pagar em agosto (negociar duro)</t>
  </si>
  <si>
    <t>Titulos Paul Harris (2 em nome do clube)</t>
  </si>
  <si>
    <t>*6</t>
  </si>
  <si>
    <t>Um na Visita Oficial e outro no aniversário em fevereiro</t>
  </si>
  <si>
    <t>Literatura Rotária para convidados</t>
  </si>
  <si>
    <t xml:space="preserve">Convidados: </t>
  </si>
  <si>
    <t>REUNIÃO</t>
  </si>
  <si>
    <t>PESSOA</t>
  </si>
  <si>
    <t>Troféu, Diploma para Palestrantes</t>
  </si>
  <si>
    <t>PALESTRANTE</t>
  </si>
  <si>
    <t>Fundo de Emergência</t>
  </si>
  <si>
    <t>B</t>
  </si>
  <si>
    <t>DESPESAS VARIÁVEIS (POR SÓCIOS)</t>
  </si>
  <si>
    <t>Dolar:</t>
  </si>
  <si>
    <t>Per Capita para Rotary International</t>
  </si>
  <si>
    <t>dolar</t>
  </si>
  <si>
    <t>Assinatura da Revista Brasil Rotário</t>
  </si>
  <si>
    <t>PERIODO</t>
  </si>
  <si>
    <t>Pagamento da Taxa Distrital</t>
  </si>
  <si>
    <t>Carteirinha de Sócio e Crachá</t>
  </si>
  <si>
    <t>SÓCIO</t>
  </si>
  <si>
    <t>Refeições nas Reuniões Ordinárias</t>
  </si>
  <si>
    <t>Refeições nas Reuniões Festivas - Parte dos Sócios</t>
  </si>
  <si>
    <t>Refeições nas Reuniões Festivas - Parte dos Convidados</t>
  </si>
  <si>
    <t>Bebidas Comuns (águas e refrigerantes)</t>
  </si>
  <si>
    <t>Bebidas Companheirismo (cervejas)</t>
  </si>
  <si>
    <t>Bebidas Sociais (vinho e whisky)</t>
  </si>
  <si>
    <t>Cozinheiras, Garçons, Seguranças e Manobristas</t>
  </si>
  <si>
    <t>Cópias do Boletim Semanal (Xerox 6 páginas)</t>
  </si>
  <si>
    <t>Correios para Boletim Semanal *7</t>
  </si>
  <si>
    <t>*7</t>
  </si>
  <si>
    <t>CARTA</t>
  </si>
  <si>
    <t>Mimos Rotários no Aniversário de Companheiro</t>
  </si>
  <si>
    <t>´\4430\REUORD\ORCAMENTO.XLS</t>
  </si>
  <si>
    <t>CÔNJUGE</t>
  </si>
  <si>
    <t>Festa de Confraternização de Final de Ano</t>
  </si>
  <si>
    <t>CASAL</t>
  </si>
  <si>
    <t>DESPESAS COM PROJETOS</t>
  </si>
  <si>
    <t>C</t>
  </si>
  <si>
    <t>Projeto RUMO - Seminário de Orientação Profissional para Jovens *8</t>
  </si>
  <si>
    <t>*8</t>
  </si>
  <si>
    <t>Apostilas, Ficha de Inscrção, Faixas, Cartazes, Diplomas</t>
  </si>
  <si>
    <t>Envio de 2 jovens ao RYLA</t>
  </si>
  <si>
    <t>PROJETO</t>
  </si>
  <si>
    <t>Campanha da Saúde</t>
  </si>
  <si>
    <t>D</t>
  </si>
  <si>
    <t>DESPESAS COM REUNIÕES FESTIVAS</t>
  </si>
  <si>
    <t>Aluguel do Salão</t>
  </si>
  <si>
    <t>Decoração, Flores, Convites Social, Troféus</t>
  </si>
  <si>
    <t>EVENTO</t>
  </si>
  <si>
    <t>Bolo de Aniversário</t>
  </si>
  <si>
    <t>CONVIDADO</t>
  </si>
  <si>
    <t xml:space="preserve">TOTAL DAS DESPESAS FIXAS: </t>
  </si>
  <si>
    <t>Pagamento da Refeição do Conjute em Reuniões C/ Família Rotária</t>
  </si>
  <si>
    <t>CONJUGE</t>
  </si>
  <si>
    <t xml:space="preserve">SOMA: </t>
  </si>
  <si>
    <t>Mensalidade do Cônjuge na Casa da Amizade</t>
  </si>
  <si>
    <t>Oboletim Semanal será distribuido para uma lista de Lídres Comunitários, Colégio dos Governadores e Clubes Vizinhos (34 pessoas além dos sócios)</t>
  </si>
  <si>
    <t>SIMULAÇÃO Nº 1 - SEM AUMENTO DO QUADRO SOCIAL</t>
  </si>
  <si>
    <t xml:space="preserve">Azuia mais Verdes e mais Laranjas: </t>
  </si>
  <si>
    <t xml:space="preserve">Azuis mais Verdes: </t>
  </si>
  <si>
    <t xml:space="preserve">Somente despesas Azuis: </t>
  </si>
  <si>
    <t xml:space="preserve">SOMA AZUL: </t>
  </si>
  <si>
    <t xml:space="preserve">SOMA VERDE: </t>
  </si>
  <si>
    <t xml:space="preserve">SOMA LARANJA: </t>
  </si>
  <si>
    <t xml:space="preserve">Rateio Mensal per Capita: </t>
  </si>
  <si>
    <t>Entradas no Mês:</t>
  </si>
  <si>
    <t>SIMULAÇÃO Nº 2 - AUMENTO DO QUADRO SOCIAL CONFORME PLC</t>
  </si>
  <si>
    <t>Rotary International</t>
  </si>
  <si>
    <t>Orçamento do Rotary Club de XXXXX</t>
  </si>
  <si>
    <t xml:space="preserve">´\orcamento.xls </t>
  </si>
  <si>
    <t xml:space="preserve">Fixas: </t>
  </si>
  <si>
    <t>Ano Rotário 2018-19</t>
  </si>
  <si>
    <t>Distrito 4560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</si>
</sst>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;\-&quot;R$ &quot;#,##0"/>
    <numFmt numFmtId="165" formatCode="&quot;R$ &quot;#,##0;[Red]\-&quot;R$ &quot;#,##0"/>
    <numFmt numFmtId="166" formatCode="&quot;R$ &quot;#,##0.00;\-&quot;R$ &quot;#,##0.00"/>
    <numFmt numFmtId="167" formatCode="&quot;R$ &quot;#,##0.00;[Red]\-&quot;R$ &quot;#,##0.00"/>
    <numFmt numFmtId="168" formatCode="_-&quot;R$ &quot;* #,##0_-;\-&quot;R$ &quot;* #,##0_-;_-&quot;R$ &quot;* &quot;-&quot;_-;_-@_-"/>
    <numFmt numFmtId="169" formatCode="_-&quot;R$ &quot;* #,##0.00_-;\-&quot;R$ &quot;* #,##0.00_-;_-&quot;R$ &quot;* &quot;-&quot;??_-;_-@_-"/>
  </numFmts>
  <fonts count="38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0" xfId="60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60" applyFon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43" fontId="0" fillId="0" borderId="0" xfId="60" applyFont="1" applyBorder="1" applyAlignment="1">
      <alignment/>
    </xf>
    <xf numFmtId="0" fontId="0" fillId="0" borderId="11" xfId="0" applyFill="1" applyBorder="1" applyAlignment="1">
      <alignment horizontal="right"/>
    </xf>
    <xf numFmtId="43" fontId="0" fillId="33" borderId="10" xfId="6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1" xfId="0" applyBorder="1" applyAlignment="1">
      <alignment/>
    </xf>
    <xf numFmtId="0" fontId="0" fillId="37" borderId="0" xfId="0" applyFill="1" applyBorder="1" applyAlignment="1">
      <alignment/>
    </xf>
    <xf numFmtId="43" fontId="0" fillId="34" borderId="10" xfId="60" applyFont="1" applyFill="1" applyBorder="1" applyAlignment="1">
      <alignment/>
    </xf>
    <xf numFmtId="43" fontId="0" fillId="35" borderId="10" xfId="60" applyFont="1" applyFill="1" applyBorder="1" applyAlignment="1">
      <alignment/>
    </xf>
    <xf numFmtId="43" fontId="0" fillId="36" borderId="10" xfId="60" applyFont="1" applyFill="1" applyBorder="1" applyAlignment="1">
      <alignment/>
    </xf>
    <xf numFmtId="43" fontId="0" fillId="34" borderId="10" xfId="0" applyNumberFormat="1" applyFill="1" applyBorder="1" applyAlignment="1">
      <alignment/>
    </xf>
    <xf numFmtId="43" fontId="0" fillId="35" borderId="10" xfId="0" applyNumberFormat="1" applyFill="1" applyBorder="1" applyAlignment="1">
      <alignment/>
    </xf>
    <xf numFmtId="43" fontId="0" fillId="36" borderId="10" xfId="0" applyNumberFormat="1" applyFill="1" applyBorder="1" applyAlignment="1">
      <alignment/>
    </xf>
    <xf numFmtId="43" fontId="0" fillId="33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43" fontId="0" fillId="37" borderId="10" xfId="60" applyFont="1" applyFill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4.00390625" style="0" customWidth="1"/>
    <col min="3" max="3" width="57.57421875" style="0" customWidth="1"/>
    <col min="4" max="4" width="9.28125" style="0" bestFit="1" customWidth="1"/>
    <col min="5" max="5" width="14.8515625" style="0" customWidth="1"/>
    <col min="6" max="6" width="0.85546875" style="0" customWidth="1"/>
    <col min="7" max="18" width="10.28125" style="0" bestFit="1" customWidth="1"/>
    <col min="19" max="19" width="0.85546875" style="0" customWidth="1"/>
    <col min="20" max="20" width="11.57421875" style="0" customWidth="1"/>
  </cols>
  <sheetData>
    <row r="3" ht="12.75">
      <c r="A3" s="28" t="s">
        <v>112</v>
      </c>
    </row>
    <row r="4" ht="12.75">
      <c r="A4" s="28" t="s">
        <v>117</v>
      </c>
    </row>
    <row r="5" ht="12.75">
      <c r="A5" s="28" t="s">
        <v>116</v>
      </c>
    </row>
    <row r="6" ht="23.25">
      <c r="A6" s="29" t="s">
        <v>113</v>
      </c>
    </row>
    <row r="8" spans="3:4" ht="12.75">
      <c r="C8" s="10" t="s">
        <v>57</v>
      </c>
      <c r="D8" s="6">
        <v>2.4</v>
      </c>
    </row>
    <row r="9" spans="3:20" ht="12.75">
      <c r="C9" s="10" t="s">
        <v>7</v>
      </c>
      <c r="G9" s="6">
        <v>4</v>
      </c>
      <c r="H9" s="6">
        <v>5</v>
      </c>
      <c r="I9" s="6">
        <v>3</v>
      </c>
      <c r="J9" s="6">
        <v>4</v>
      </c>
      <c r="K9" s="6">
        <v>4</v>
      </c>
      <c r="L9" s="6">
        <v>3</v>
      </c>
      <c r="M9" s="6">
        <v>4</v>
      </c>
      <c r="N9" s="6">
        <v>3</v>
      </c>
      <c r="O9" s="6">
        <v>4</v>
      </c>
      <c r="P9" s="6">
        <v>4</v>
      </c>
      <c r="Q9" s="6">
        <v>5</v>
      </c>
      <c r="R9" s="6">
        <v>4</v>
      </c>
      <c r="T9" s="6">
        <f>SUM(G9:R9)</f>
        <v>47</v>
      </c>
    </row>
    <row r="10" spans="3:20" ht="12.75">
      <c r="C10" s="10" t="s">
        <v>8</v>
      </c>
      <c r="G10" s="6">
        <v>30</v>
      </c>
      <c r="H10" s="6">
        <v>30</v>
      </c>
      <c r="I10" s="6">
        <v>30</v>
      </c>
      <c r="J10" s="6">
        <v>30</v>
      </c>
      <c r="K10" s="6">
        <v>30</v>
      </c>
      <c r="L10" s="6">
        <v>30</v>
      </c>
      <c r="M10" s="6">
        <v>30</v>
      </c>
      <c r="N10" s="6">
        <v>30</v>
      </c>
      <c r="O10" s="6">
        <v>30</v>
      </c>
      <c r="P10" s="6">
        <v>30</v>
      </c>
      <c r="Q10" s="6">
        <v>30</v>
      </c>
      <c r="R10" s="6">
        <v>30</v>
      </c>
      <c r="T10" s="6">
        <f>SUM(G10:R10)</f>
        <v>360</v>
      </c>
    </row>
    <row r="11" spans="3:20" ht="12.75">
      <c r="C11" s="10" t="s">
        <v>9</v>
      </c>
      <c r="G11" s="6">
        <v>30</v>
      </c>
      <c r="H11" s="6">
        <v>30</v>
      </c>
      <c r="I11" s="6">
        <v>34</v>
      </c>
      <c r="J11" s="6">
        <v>34</v>
      </c>
      <c r="K11" s="6">
        <v>34</v>
      </c>
      <c r="L11" s="6">
        <v>40</v>
      </c>
      <c r="M11" s="6">
        <v>40</v>
      </c>
      <c r="N11" s="6">
        <v>40</v>
      </c>
      <c r="O11" s="6">
        <v>40</v>
      </c>
      <c r="P11" s="6">
        <v>40</v>
      </c>
      <c r="Q11" s="6">
        <v>40</v>
      </c>
      <c r="R11" s="6">
        <v>40</v>
      </c>
      <c r="T11" s="6">
        <f>SUM(G11:R11)</f>
        <v>442</v>
      </c>
    </row>
    <row r="12" spans="3:20" ht="12.75">
      <c r="C12" s="10" t="s">
        <v>49</v>
      </c>
      <c r="D12" s="6">
        <v>2</v>
      </c>
      <c r="E12" s="6" t="s">
        <v>50</v>
      </c>
      <c r="G12" s="6">
        <f>G9*$D12</f>
        <v>8</v>
      </c>
      <c r="H12" s="6">
        <f aca="true" t="shared" si="0" ref="H12:Q12">H9*$D12</f>
        <v>10</v>
      </c>
      <c r="I12" s="6">
        <f t="shared" si="0"/>
        <v>6</v>
      </c>
      <c r="J12" s="6">
        <v>36</v>
      </c>
      <c r="K12" s="6">
        <f t="shared" si="0"/>
        <v>8</v>
      </c>
      <c r="L12" s="6">
        <f t="shared" si="0"/>
        <v>6</v>
      </c>
      <c r="M12" s="6">
        <f t="shared" si="0"/>
        <v>8</v>
      </c>
      <c r="N12" s="6">
        <f t="shared" si="0"/>
        <v>6</v>
      </c>
      <c r="O12" s="6">
        <v>28</v>
      </c>
      <c r="P12" s="6">
        <f t="shared" si="0"/>
        <v>8</v>
      </c>
      <c r="Q12" s="6">
        <f t="shared" si="0"/>
        <v>10</v>
      </c>
      <c r="R12" s="6">
        <v>44</v>
      </c>
      <c r="T12" s="6">
        <f>SUM(G12:R12)</f>
        <v>178</v>
      </c>
    </row>
    <row r="14" spans="1:20" ht="12.75">
      <c r="A14" s="2" t="s">
        <v>0</v>
      </c>
      <c r="D14" t="s">
        <v>6</v>
      </c>
      <c r="E14" t="s">
        <v>61</v>
      </c>
      <c r="G14" s="8" t="s">
        <v>10</v>
      </c>
      <c r="H14" s="8" t="s">
        <v>11</v>
      </c>
      <c r="I14" s="8" t="s">
        <v>12</v>
      </c>
      <c r="J14" s="8" t="s">
        <v>13</v>
      </c>
      <c r="K14" s="8" t="s">
        <v>14</v>
      </c>
      <c r="L14" s="8" t="s">
        <v>15</v>
      </c>
      <c r="M14" s="8" t="s">
        <v>16</v>
      </c>
      <c r="N14" s="8" t="s">
        <v>17</v>
      </c>
      <c r="O14" s="8" t="s">
        <v>18</v>
      </c>
      <c r="P14" s="8" t="s">
        <v>19</v>
      </c>
      <c r="Q14" s="8" t="s">
        <v>20</v>
      </c>
      <c r="R14" s="8" t="s">
        <v>21</v>
      </c>
      <c r="S14" s="2"/>
      <c r="T14" s="8" t="s">
        <v>5</v>
      </c>
    </row>
    <row r="15" ht="4.5" customHeight="1"/>
    <row r="16" spans="1:2" ht="12.75">
      <c r="A16" s="2" t="s">
        <v>1</v>
      </c>
      <c r="B16" t="s">
        <v>2</v>
      </c>
    </row>
    <row r="17" ht="5.25" customHeight="1">
      <c r="A17" s="2"/>
    </row>
    <row r="18" spans="2:20" ht="12.75">
      <c r="B18" s="6">
        <v>1</v>
      </c>
      <c r="C18" s="16" t="s">
        <v>3</v>
      </c>
      <c r="D18" s="7">
        <v>1242</v>
      </c>
      <c r="E18" s="6" t="s">
        <v>5</v>
      </c>
      <c r="G18" s="7">
        <f>$D18/12</f>
        <v>103.5</v>
      </c>
      <c r="H18" s="7">
        <f aca="true" t="shared" si="1" ref="H18:R18">$D18/12</f>
        <v>103.5</v>
      </c>
      <c r="I18" s="7">
        <f t="shared" si="1"/>
        <v>103.5</v>
      </c>
      <c r="J18" s="7">
        <f t="shared" si="1"/>
        <v>103.5</v>
      </c>
      <c r="K18" s="7">
        <f t="shared" si="1"/>
        <v>103.5</v>
      </c>
      <c r="L18" s="7">
        <f t="shared" si="1"/>
        <v>103.5</v>
      </c>
      <c r="M18" s="7">
        <f t="shared" si="1"/>
        <v>103.5</v>
      </c>
      <c r="N18" s="7">
        <f t="shared" si="1"/>
        <v>103.5</v>
      </c>
      <c r="O18" s="7">
        <f t="shared" si="1"/>
        <v>103.5</v>
      </c>
      <c r="P18" s="7">
        <f t="shared" si="1"/>
        <v>103.5</v>
      </c>
      <c r="Q18" s="7">
        <f t="shared" si="1"/>
        <v>103.5</v>
      </c>
      <c r="R18" s="7">
        <f t="shared" si="1"/>
        <v>103.5</v>
      </c>
      <c r="T18" s="7">
        <f>SUM(G18:R18)</f>
        <v>1242</v>
      </c>
    </row>
    <row r="19" spans="2:20" ht="12.75">
      <c r="B19" s="6">
        <f>B18+1</f>
        <v>2</v>
      </c>
      <c r="C19" s="16" t="s">
        <v>22</v>
      </c>
      <c r="D19" s="6">
        <v>174</v>
      </c>
      <c r="E19" s="6" t="s">
        <v>23</v>
      </c>
      <c r="G19" s="7">
        <f>$D19</f>
        <v>174</v>
      </c>
      <c r="H19" s="7">
        <f aca="true" t="shared" si="2" ref="H19:R21">$D19</f>
        <v>174</v>
      </c>
      <c r="I19" s="7">
        <f t="shared" si="2"/>
        <v>174</v>
      </c>
      <c r="J19" s="7">
        <f t="shared" si="2"/>
        <v>174</v>
      </c>
      <c r="K19" s="7">
        <f t="shared" si="2"/>
        <v>174</v>
      </c>
      <c r="L19" s="7">
        <f t="shared" si="2"/>
        <v>174</v>
      </c>
      <c r="M19" s="7">
        <f t="shared" si="2"/>
        <v>174</v>
      </c>
      <c r="N19" s="7">
        <f t="shared" si="2"/>
        <v>174</v>
      </c>
      <c r="O19" s="7">
        <f t="shared" si="2"/>
        <v>174</v>
      </c>
      <c r="P19" s="7">
        <f t="shared" si="2"/>
        <v>174</v>
      </c>
      <c r="Q19" s="7">
        <f t="shared" si="2"/>
        <v>174</v>
      </c>
      <c r="R19" s="7">
        <f t="shared" si="2"/>
        <v>174</v>
      </c>
      <c r="T19" s="7">
        <f>SUM(G19:R19)</f>
        <v>2088</v>
      </c>
    </row>
    <row r="20" spans="2:20" ht="12.75">
      <c r="B20" s="6">
        <f aca="true" t="shared" si="3" ref="B20:B35">B19+1</f>
        <v>3</v>
      </c>
      <c r="C20" s="16" t="s">
        <v>24</v>
      </c>
      <c r="D20" s="6">
        <v>400</v>
      </c>
      <c r="E20" s="6" t="s">
        <v>23</v>
      </c>
      <c r="G20" s="7">
        <f>$D20</f>
        <v>400</v>
      </c>
      <c r="H20" s="7">
        <f t="shared" si="2"/>
        <v>400</v>
      </c>
      <c r="I20" s="7">
        <f t="shared" si="2"/>
        <v>400</v>
      </c>
      <c r="J20" s="7">
        <f t="shared" si="2"/>
        <v>400</v>
      </c>
      <c r="K20" s="7">
        <f t="shared" si="2"/>
        <v>400</v>
      </c>
      <c r="L20" s="7">
        <f t="shared" si="2"/>
        <v>400</v>
      </c>
      <c r="M20" s="7">
        <f t="shared" si="2"/>
        <v>400</v>
      </c>
      <c r="N20" s="7">
        <f t="shared" si="2"/>
        <v>400</v>
      </c>
      <c r="O20" s="7">
        <f t="shared" si="2"/>
        <v>400</v>
      </c>
      <c r="P20" s="7">
        <f t="shared" si="2"/>
        <v>400</v>
      </c>
      <c r="Q20" s="7">
        <f t="shared" si="2"/>
        <v>400</v>
      </c>
      <c r="R20" s="7">
        <f t="shared" si="2"/>
        <v>400</v>
      </c>
      <c r="T20" s="7">
        <f>SUM(G20:R20)</f>
        <v>4800</v>
      </c>
    </row>
    <row r="21" spans="2:20" ht="12.75">
      <c r="B21" s="6">
        <f t="shared" si="3"/>
        <v>4</v>
      </c>
      <c r="C21" s="16" t="s">
        <v>25</v>
      </c>
      <c r="D21" s="6">
        <v>32</v>
      </c>
      <c r="E21" s="6" t="s">
        <v>23</v>
      </c>
      <c r="G21" s="7">
        <f>$D21</f>
        <v>32</v>
      </c>
      <c r="H21" s="7">
        <f t="shared" si="2"/>
        <v>32</v>
      </c>
      <c r="I21" s="7">
        <f t="shared" si="2"/>
        <v>32</v>
      </c>
      <c r="J21" s="7">
        <f t="shared" si="2"/>
        <v>32</v>
      </c>
      <c r="K21" s="7">
        <f t="shared" si="2"/>
        <v>32</v>
      </c>
      <c r="L21" s="7">
        <f t="shared" si="2"/>
        <v>32</v>
      </c>
      <c r="M21" s="7">
        <f t="shared" si="2"/>
        <v>32</v>
      </c>
      <c r="N21" s="7">
        <f t="shared" si="2"/>
        <v>32</v>
      </c>
      <c r="O21" s="7">
        <f t="shared" si="2"/>
        <v>32</v>
      </c>
      <c r="P21" s="7">
        <f t="shared" si="2"/>
        <v>32</v>
      </c>
      <c r="Q21" s="7">
        <f t="shared" si="2"/>
        <v>32</v>
      </c>
      <c r="R21" s="7">
        <f t="shared" si="2"/>
        <v>32</v>
      </c>
      <c r="T21" s="7">
        <f>SUM(G21:R21)</f>
        <v>384</v>
      </c>
    </row>
    <row r="22" spans="2:20" ht="12.75">
      <c r="B22" s="6">
        <f t="shared" si="3"/>
        <v>5</v>
      </c>
      <c r="C22" s="16" t="s">
        <v>26</v>
      </c>
      <c r="D22" s="6">
        <v>16</v>
      </c>
      <c r="E22" s="6" t="s">
        <v>5</v>
      </c>
      <c r="G22" s="7">
        <f>D22</f>
        <v>16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T22" s="7">
        <f aca="true" t="shared" si="4" ref="T22:T37">SUM(G22:R22)</f>
        <v>16</v>
      </c>
    </row>
    <row r="23" spans="2:20" ht="12.75">
      <c r="B23" s="6">
        <f t="shared" si="3"/>
        <v>6</v>
      </c>
      <c r="C23" s="16" t="s">
        <v>28</v>
      </c>
      <c r="D23" s="6">
        <v>50</v>
      </c>
      <c r="E23" s="6" t="s">
        <v>5</v>
      </c>
      <c r="G23" s="7">
        <v>25</v>
      </c>
      <c r="H23" s="7"/>
      <c r="I23" s="7"/>
      <c r="J23" s="7"/>
      <c r="K23" s="7" t="s">
        <v>27</v>
      </c>
      <c r="L23" s="7">
        <v>25</v>
      </c>
      <c r="M23" s="7"/>
      <c r="N23" s="7"/>
      <c r="O23" s="7"/>
      <c r="P23" s="7"/>
      <c r="Q23" s="7"/>
      <c r="R23" s="7"/>
      <c r="T23" s="7">
        <f t="shared" si="4"/>
        <v>50</v>
      </c>
    </row>
    <row r="24" spans="2:20" ht="12.75">
      <c r="B24" s="6">
        <f t="shared" si="3"/>
        <v>7</v>
      </c>
      <c r="C24" s="16" t="s">
        <v>32</v>
      </c>
      <c r="D24" s="6">
        <v>248</v>
      </c>
      <c r="E24" s="6" t="s">
        <v>5</v>
      </c>
      <c r="G24" s="7">
        <v>248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T24" s="7">
        <f t="shared" si="4"/>
        <v>248</v>
      </c>
    </row>
    <row r="25" spans="2:20" ht="12.75">
      <c r="B25" s="6">
        <f t="shared" si="3"/>
        <v>8</v>
      </c>
      <c r="C25" s="16" t="s">
        <v>35</v>
      </c>
      <c r="D25" s="6"/>
      <c r="E25" s="6" t="s">
        <v>23</v>
      </c>
      <c r="G25" s="7">
        <v>894</v>
      </c>
      <c r="H25" s="7">
        <v>894</v>
      </c>
      <c r="I25" s="7">
        <v>894</v>
      </c>
      <c r="J25" s="7">
        <v>894</v>
      </c>
      <c r="K25" s="7">
        <v>1342</v>
      </c>
      <c r="L25" s="7">
        <v>1342</v>
      </c>
      <c r="M25" s="7">
        <v>894</v>
      </c>
      <c r="N25" s="7">
        <v>894</v>
      </c>
      <c r="O25" s="7">
        <v>894</v>
      </c>
      <c r="P25" s="7">
        <v>894</v>
      </c>
      <c r="Q25" s="7">
        <v>894</v>
      </c>
      <c r="R25" s="7">
        <v>894</v>
      </c>
      <c r="T25" s="7">
        <f t="shared" si="4"/>
        <v>11624</v>
      </c>
    </row>
    <row r="26" spans="2:20" ht="12.75">
      <c r="B26" s="6">
        <f t="shared" si="3"/>
        <v>9</v>
      </c>
      <c r="C26" s="16" t="s">
        <v>36</v>
      </c>
      <c r="D26" s="6">
        <v>178</v>
      </c>
      <c r="E26" s="6" t="s">
        <v>23</v>
      </c>
      <c r="G26" s="7">
        <f>$D26</f>
        <v>178</v>
      </c>
      <c r="H26" s="7">
        <f aca="true" t="shared" si="5" ref="H26:R27">$D26</f>
        <v>178</v>
      </c>
      <c r="I26" s="7">
        <f t="shared" si="5"/>
        <v>178</v>
      </c>
      <c r="J26" s="7">
        <f t="shared" si="5"/>
        <v>178</v>
      </c>
      <c r="K26" s="7">
        <f t="shared" si="5"/>
        <v>178</v>
      </c>
      <c r="L26" s="7">
        <f t="shared" si="5"/>
        <v>178</v>
      </c>
      <c r="M26" s="7">
        <f t="shared" si="5"/>
        <v>178</v>
      </c>
      <c r="N26" s="7">
        <f t="shared" si="5"/>
        <v>178</v>
      </c>
      <c r="O26" s="7">
        <f t="shared" si="5"/>
        <v>178</v>
      </c>
      <c r="P26" s="7">
        <f t="shared" si="5"/>
        <v>178</v>
      </c>
      <c r="Q26" s="7">
        <f t="shared" si="5"/>
        <v>178</v>
      </c>
      <c r="R26" s="7">
        <f t="shared" si="5"/>
        <v>178</v>
      </c>
      <c r="T26" s="7">
        <f t="shared" si="4"/>
        <v>2136</v>
      </c>
    </row>
    <row r="27" spans="2:20" ht="12.75">
      <c r="B27" s="6">
        <f t="shared" si="3"/>
        <v>10</v>
      </c>
      <c r="C27" s="16" t="s">
        <v>37</v>
      </c>
      <c r="D27" s="6">
        <v>80</v>
      </c>
      <c r="E27" s="6" t="s">
        <v>23</v>
      </c>
      <c r="G27" s="7">
        <f>$D27</f>
        <v>80</v>
      </c>
      <c r="H27" s="7">
        <f t="shared" si="5"/>
        <v>80</v>
      </c>
      <c r="I27" s="7">
        <f t="shared" si="5"/>
        <v>80</v>
      </c>
      <c r="J27" s="7">
        <f t="shared" si="5"/>
        <v>80</v>
      </c>
      <c r="K27" s="7">
        <f t="shared" si="5"/>
        <v>80</v>
      </c>
      <c r="L27" s="7">
        <f t="shared" si="5"/>
        <v>80</v>
      </c>
      <c r="M27" s="7">
        <f t="shared" si="5"/>
        <v>80</v>
      </c>
      <c r="N27" s="7">
        <f t="shared" si="5"/>
        <v>80</v>
      </c>
      <c r="O27" s="7">
        <f t="shared" si="5"/>
        <v>80</v>
      </c>
      <c r="P27" s="7">
        <f t="shared" si="5"/>
        <v>80</v>
      </c>
      <c r="Q27" s="7">
        <f t="shared" si="5"/>
        <v>80</v>
      </c>
      <c r="R27" s="7">
        <f t="shared" si="5"/>
        <v>80</v>
      </c>
      <c r="T27" s="7">
        <f t="shared" si="4"/>
        <v>960</v>
      </c>
    </row>
    <row r="28" spans="2:20" ht="12.75">
      <c r="B28" s="6">
        <f t="shared" si="3"/>
        <v>11</v>
      </c>
      <c r="C28" s="16" t="s">
        <v>38</v>
      </c>
      <c r="D28" s="6">
        <v>1200</v>
      </c>
      <c r="E28" s="6" t="s">
        <v>5</v>
      </c>
      <c r="G28" s="7"/>
      <c r="H28" s="7">
        <v>600</v>
      </c>
      <c r="I28" s="7">
        <v>600</v>
      </c>
      <c r="J28" s="7"/>
      <c r="K28" s="7"/>
      <c r="L28" s="7"/>
      <c r="M28" s="7"/>
      <c r="N28" s="7"/>
      <c r="O28" s="7"/>
      <c r="P28" s="7"/>
      <c r="Q28" s="7"/>
      <c r="R28" s="7"/>
      <c r="T28" s="7">
        <f t="shared" si="4"/>
        <v>1200</v>
      </c>
    </row>
    <row r="29" spans="2:20" ht="12.75">
      <c r="B29" s="6">
        <f t="shared" si="3"/>
        <v>12</v>
      </c>
      <c r="C29" s="16" t="s">
        <v>41</v>
      </c>
      <c r="D29" s="6">
        <v>600</v>
      </c>
      <c r="E29" s="6" t="s">
        <v>5</v>
      </c>
      <c r="G29" s="7"/>
      <c r="H29" s="7"/>
      <c r="I29" s="7"/>
      <c r="J29" s="7"/>
      <c r="K29" s="7"/>
      <c r="L29" s="7"/>
      <c r="M29" s="7"/>
      <c r="N29" s="7"/>
      <c r="O29" s="7">
        <v>600</v>
      </c>
      <c r="P29" s="7"/>
      <c r="Q29" s="7"/>
      <c r="R29" s="7"/>
      <c r="T29" s="7">
        <f t="shared" si="4"/>
        <v>600</v>
      </c>
    </row>
    <row r="30" spans="2:20" ht="12.75">
      <c r="B30" s="6">
        <f t="shared" si="3"/>
        <v>13</v>
      </c>
      <c r="C30" s="16" t="s">
        <v>42</v>
      </c>
      <c r="D30" s="6">
        <v>120</v>
      </c>
      <c r="E30" s="6" t="s">
        <v>5</v>
      </c>
      <c r="G30" s="7"/>
      <c r="H30" s="7">
        <v>120</v>
      </c>
      <c r="I30" s="7"/>
      <c r="J30" s="7"/>
      <c r="K30" s="7"/>
      <c r="L30" s="7"/>
      <c r="M30" s="7"/>
      <c r="N30" s="7"/>
      <c r="O30" s="7"/>
      <c r="P30" s="7"/>
      <c r="Q30" s="7"/>
      <c r="R30" s="7"/>
      <c r="T30" s="7">
        <f t="shared" si="4"/>
        <v>120</v>
      </c>
    </row>
    <row r="31" spans="2:20" ht="12.75">
      <c r="B31" s="6">
        <f t="shared" si="3"/>
        <v>14</v>
      </c>
      <c r="C31" s="16" t="s">
        <v>45</v>
      </c>
      <c r="D31" s="6">
        <v>4800</v>
      </c>
      <c r="E31" s="6" t="s">
        <v>5</v>
      </c>
      <c r="G31" s="7"/>
      <c r="H31" s="7"/>
      <c r="I31" s="7"/>
      <c r="J31" s="7">
        <f>1000*D8</f>
        <v>2400</v>
      </c>
      <c r="K31" s="7"/>
      <c r="L31" s="7"/>
      <c r="M31" s="7"/>
      <c r="N31" s="7">
        <f>1000*D8</f>
        <v>2400</v>
      </c>
      <c r="O31" s="7"/>
      <c r="P31" s="7"/>
      <c r="Q31" s="7"/>
      <c r="R31" s="7"/>
      <c r="T31" s="7">
        <f t="shared" si="4"/>
        <v>4800</v>
      </c>
    </row>
    <row r="32" spans="2:20" ht="12.75">
      <c r="B32" s="6">
        <f t="shared" si="3"/>
        <v>15</v>
      </c>
      <c r="C32" s="16" t="s">
        <v>48</v>
      </c>
      <c r="D32" s="6">
        <v>2.5</v>
      </c>
      <c r="E32" s="6" t="s">
        <v>51</v>
      </c>
      <c r="G32" s="7">
        <f>$D32*G12</f>
        <v>20</v>
      </c>
      <c r="H32" s="7">
        <f aca="true" t="shared" si="6" ref="H32:R32">$D32*H12</f>
        <v>25</v>
      </c>
      <c r="I32" s="7">
        <f t="shared" si="6"/>
        <v>15</v>
      </c>
      <c r="J32" s="7">
        <f t="shared" si="6"/>
        <v>90</v>
      </c>
      <c r="K32" s="7">
        <f t="shared" si="6"/>
        <v>20</v>
      </c>
      <c r="L32" s="7">
        <f t="shared" si="6"/>
        <v>15</v>
      </c>
      <c r="M32" s="7">
        <f t="shared" si="6"/>
        <v>20</v>
      </c>
      <c r="N32" s="7">
        <f t="shared" si="6"/>
        <v>15</v>
      </c>
      <c r="O32" s="7">
        <f t="shared" si="6"/>
        <v>70</v>
      </c>
      <c r="P32" s="7">
        <f t="shared" si="6"/>
        <v>20</v>
      </c>
      <c r="Q32" s="7">
        <f t="shared" si="6"/>
        <v>25</v>
      </c>
      <c r="R32" s="7">
        <f t="shared" si="6"/>
        <v>110</v>
      </c>
      <c r="T32" s="7">
        <f t="shared" si="4"/>
        <v>445</v>
      </c>
    </row>
    <row r="33" spans="2:20" ht="12.75">
      <c r="B33" s="6">
        <f t="shared" si="3"/>
        <v>16</v>
      </c>
      <c r="C33" s="16" t="s">
        <v>52</v>
      </c>
      <c r="D33" s="6">
        <v>35</v>
      </c>
      <c r="E33" s="6" t="s">
        <v>53</v>
      </c>
      <c r="G33" s="7">
        <v>70</v>
      </c>
      <c r="H33" s="7">
        <v>105</v>
      </c>
      <c r="I33" s="7">
        <v>70</v>
      </c>
      <c r="J33" s="7">
        <v>70</v>
      </c>
      <c r="K33" s="7">
        <v>70</v>
      </c>
      <c r="L33" s="7">
        <v>70</v>
      </c>
      <c r="M33" s="7">
        <v>70</v>
      </c>
      <c r="N33" s="7">
        <v>70</v>
      </c>
      <c r="O33" s="7">
        <v>70</v>
      </c>
      <c r="P33" s="7">
        <v>105</v>
      </c>
      <c r="Q33" s="7">
        <v>70</v>
      </c>
      <c r="R33" s="7">
        <v>35</v>
      </c>
      <c r="T33" s="7">
        <f t="shared" si="4"/>
        <v>875</v>
      </c>
    </row>
    <row r="34" spans="2:20" ht="12.75">
      <c r="B34" s="6">
        <f t="shared" si="3"/>
        <v>17</v>
      </c>
      <c r="C34" s="16" t="s">
        <v>71</v>
      </c>
      <c r="D34" s="6">
        <v>350</v>
      </c>
      <c r="E34" s="6" t="s">
        <v>50</v>
      </c>
      <c r="G34" s="7">
        <f>$D34</f>
        <v>350</v>
      </c>
      <c r="H34" s="7">
        <f aca="true" t="shared" si="7" ref="H34:R35">$D34</f>
        <v>350</v>
      </c>
      <c r="I34" s="7">
        <f t="shared" si="7"/>
        <v>350</v>
      </c>
      <c r="J34" s="7">
        <f t="shared" si="7"/>
        <v>350</v>
      </c>
      <c r="K34" s="7">
        <f t="shared" si="7"/>
        <v>350</v>
      </c>
      <c r="L34" s="7">
        <f t="shared" si="7"/>
        <v>350</v>
      </c>
      <c r="M34" s="7">
        <f t="shared" si="7"/>
        <v>350</v>
      </c>
      <c r="N34" s="7">
        <f t="shared" si="7"/>
        <v>350</v>
      </c>
      <c r="O34" s="7">
        <f t="shared" si="7"/>
        <v>350</v>
      </c>
      <c r="P34" s="7">
        <f t="shared" si="7"/>
        <v>350</v>
      </c>
      <c r="Q34" s="7">
        <f t="shared" si="7"/>
        <v>350</v>
      </c>
      <c r="R34" s="7">
        <f t="shared" si="7"/>
        <v>350</v>
      </c>
      <c r="T34" s="7">
        <f t="shared" si="4"/>
        <v>4200</v>
      </c>
    </row>
    <row r="35" spans="2:20" ht="12.75">
      <c r="B35" s="6">
        <f t="shared" si="3"/>
        <v>18</v>
      </c>
      <c r="C35" s="16" t="s">
        <v>54</v>
      </c>
      <c r="D35" s="6">
        <v>100</v>
      </c>
      <c r="E35" s="6" t="s">
        <v>23</v>
      </c>
      <c r="G35" s="7">
        <f>$D35</f>
        <v>100</v>
      </c>
      <c r="H35" s="7">
        <f t="shared" si="7"/>
        <v>100</v>
      </c>
      <c r="I35" s="7">
        <f t="shared" si="7"/>
        <v>100</v>
      </c>
      <c r="J35" s="7">
        <f t="shared" si="7"/>
        <v>100</v>
      </c>
      <c r="K35" s="7">
        <f t="shared" si="7"/>
        <v>100</v>
      </c>
      <c r="L35" s="7">
        <f t="shared" si="7"/>
        <v>100</v>
      </c>
      <c r="M35" s="7">
        <f t="shared" si="7"/>
        <v>100</v>
      </c>
      <c r="N35" s="7">
        <f t="shared" si="7"/>
        <v>100</v>
      </c>
      <c r="O35" s="7">
        <f t="shared" si="7"/>
        <v>100</v>
      </c>
      <c r="P35" s="7">
        <f t="shared" si="7"/>
        <v>100</v>
      </c>
      <c r="Q35" s="7">
        <f t="shared" si="7"/>
        <v>100</v>
      </c>
      <c r="R35" s="7">
        <f t="shared" si="7"/>
        <v>100</v>
      </c>
      <c r="T35" s="7">
        <f t="shared" si="4"/>
        <v>1200</v>
      </c>
    </row>
    <row r="36" ht="12.75">
      <c r="T36" s="3"/>
    </row>
    <row r="37" spans="3:20" ht="12.75">
      <c r="C37" s="32" t="s">
        <v>96</v>
      </c>
      <c r="D37" s="32"/>
      <c r="E37" s="32"/>
      <c r="G37" s="9">
        <f>SUM(G18:G36)</f>
        <v>2690.5</v>
      </c>
      <c r="H37" s="9">
        <f aca="true" t="shared" si="8" ref="H37:R37">SUM(H18:H36)</f>
        <v>3161.5</v>
      </c>
      <c r="I37" s="9">
        <f t="shared" si="8"/>
        <v>2996.5</v>
      </c>
      <c r="J37" s="9">
        <f t="shared" si="8"/>
        <v>4871.5</v>
      </c>
      <c r="K37" s="9">
        <f t="shared" si="8"/>
        <v>2849.5</v>
      </c>
      <c r="L37" s="9">
        <f t="shared" si="8"/>
        <v>2869.5</v>
      </c>
      <c r="M37" s="9">
        <f t="shared" si="8"/>
        <v>2401.5</v>
      </c>
      <c r="N37" s="9">
        <f t="shared" si="8"/>
        <v>4796.5</v>
      </c>
      <c r="O37" s="9">
        <f t="shared" si="8"/>
        <v>3051.5</v>
      </c>
      <c r="P37" s="9">
        <f t="shared" si="8"/>
        <v>2436.5</v>
      </c>
      <c r="Q37" s="9">
        <f t="shared" si="8"/>
        <v>2406.5</v>
      </c>
      <c r="R37" s="9">
        <f t="shared" si="8"/>
        <v>2456.5</v>
      </c>
      <c r="T37" s="15">
        <f t="shared" si="4"/>
        <v>36988</v>
      </c>
    </row>
    <row r="38" ht="12.75">
      <c r="T38" s="3"/>
    </row>
    <row r="39" spans="1:20" ht="12.75">
      <c r="A39" s="2" t="s">
        <v>55</v>
      </c>
      <c r="B39" t="s">
        <v>56</v>
      </c>
      <c r="T39" s="3"/>
    </row>
    <row r="40" ht="3" customHeight="1">
      <c r="T40" s="3"/>
    </row>
    <row r="41" spans="2:20" ht="12.75">
      <c r="B41" s="6">
        <v>1</v>
      </c>
      <c r="C41" s="16" t="s">
        <v>58</v>
      </c>
      <c r="D41" s="6">
        <v>23.5</v>
      </c>
      <c r="E41" s="6" t="s">
        <v>59</v>
      </c>
      <c r="G41" s="7">
        <f>$D41*$D8</f>
        <v>56.4</v>
      </c>
      <c r="H41" s="7"/>
      <c r="I41" s="7"/>
      <c r="J41" s="7"/>
      <c r="K41" s="7"/>
      <c r="L41" s="7"/>
      <c r="M41" s="7">
        <f>$D41*$D8</f>
        <v>56.4</v>
      </c>
      <c r="N41" s="7"/>
      <c r="O41" s="7"/>
      <c r="P41" s="7"/>
      <c r="Q41" s="7"/>
      <c r="R41" s="7"/>
      <c r="T41" s="7">
        <f aca="true" t="shared" si="9" ref="T41:T59">SUM(G41:R41)</f>
        <v>112.8</v>
      </c>
    </row>
    <row r="42" spans="2:20" ht="12.75">
      <c r="B42" s="6">
        <f>B41+1</f>
        <v>2</v>
      </c>
      <c r="C42" s="16" t="s">
        <v>60</v>
      </c>
      <c r="D42" s="6">
        <v>3.5</v>
      </c>
      <c r="E42" s="6" t="s">
        <v>23</v>
      </c>
      <c r="G42" s="7">
        <f>$D42</f>
        <v>3.5</v>
      </c>
      <c r="H42" s="7">
        <f aca="true" t="shared" si="10" ref="H42:R43">$D42</f>
        <v>3.5</v>
      </c>
      <c r="I42" s="7">
        <f t="shared" si="10"/>
        <v>3.5</v>
      </c>
      <c r="J42" s="7">
        <f t="shared" si="10"/>
        <v>3.5</v>
      </c>
      <c r="K42" s="7">
        <f t="shared" si="10"/>
        <v>3.5</v>
      </c>
      <c r="L42" s="7">
        <f t="shared" si="10"/>
        <v>3.5</v>
      </c>
      <c r="M42" s="7">
        <f t="shared" si="10"/>
        <v>3.5</v>
      </c>
      <c r="N42" s="7">
        <f t="shared" si="10"/>
        <v>3.5</v>
      </c>
      <c r="O42" s="7">
        <f t="shared" si="10"/>
        <v>3.5</v>
      </c>
      <c r="P42" s="7">
        <f t="shared" si="10"/>
        <v>3.5</v>
      </c>
      <c r="Q42" s="7">
        <f t="shared" si="10"/>
        <v>3.5</v>
      </c>
      <c r="R42" s="7">
        <f t="shared" si="10"/>
        <v>3.5</v>
      </c>
      <c r="T42" s="7">
        <f t="shared" si="9"/>
        <v>42</v>
      </c>
    </row>
    <row r="43" spans="2:20" ht="12.75">
      <c r="B43" s="6">
        <f aca="true" t="shared" si="11" ref="B43:B55">B42+1</f>
        <v>3</v>
      </c>
      <c r="C43" s="16" t="s">
        <v>62</v>
      </c>
      <c r="D43" s="6">
        <v>23</v>
      </c>
      <c r="E43" s="6" t="s">
        <v>23</v>
      </c>
      <c r="G43" s="7">
        <f>$D43</f>
        <v>23</v>
      </c>
      <c r="H43" s="7">
        <f t="shared" si="10"/>
        <v>23</v>
      </c>
      <c r="I43" s="7">
        <f t="shared" si="10"/>
        <v>23</v>
      </c>
      <c r="J43" s="7">
        <f t="shared" si="10"/>
        <v>23</v>
      </c>
      <c r="K43" s="7">
        <f t="shared" si="10"/>
        <v>23</v>
      </c>
      <c r="L43" s="7">
        <f t="shared" si="10"/>
        <v>23</v>
      </c>
      <c r="M43" s="7">
        <f t="shared" si="10"/>
        <v>23</v>
      </c>
      <c r="N43" s="7">
        <f t="shared" si="10"/>
        <v>23</v>
      </c>
      <c r="O43" s="7">
        <f t="shared" si="10"/>
        <v>23</v>
      </c>
      <c r="P43" s="7">
        <f t="shared" si="10"/>
        <v>23</v>
      </c>
      <c r="Q43" s="7">
        <f t="shared" si="10"/>
        <v>23</v>
      </c>
      <c r="R43" s="7">
        <f t="shared" si="10"/>
        <v>23</v>
      </c>
      <c r="T43" s="7">
        <f t="shared" si="9"/>
        <v>276</v>
      </c>
    </row>
    <row r="44" spans="2:20" ht="12.75">
      <c r="B44" s="6">
        <f t="shared" si="11"/>
        <v>4</v>
      </c>
      <c r="C44" s="16" t="s">
        <v>63</v>
      </c>
      <c r="D44" s="6">
        <v>8</v>
      </c>
      <c r="E44" s="6" t="s">
        <v>64</v>
      </c>
      <c r="G44" s="7">
        <f>$D44</f>
        <v>8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T44" s="7">
        <f t="shared" si="9"/>
        <v>8</v>
      </c>
    </row>
    <row r="45" spans="2:20" ht="12.75">
      <c r="B45" s="6">
        <f t="shared" si="11"/>
        <v>5</v>
      </c>
      <c r="C45" s="16" t="s">
        <v>65</v>
      </c>
      <c r="D45" s="6">
        <v>17</v>
      </c>
      <c r="E45" s="6" t="s">
        <v>64</v>
      </c>
      <c r="G45" s="7">
        <f>$D45*G9</f>
        <v>68</v>
      </c>
      <c r="H45" s="7">
        <f>$D45*H9</f>
        <v>85</v>
      </c>
      <c r="I45" s="7">
        <f>$D45*I9</f>
        <v>51</v>
      </c>
      <c r="J45" s="7">
        <f>$D45*(J9-1)</f>
        <v>51</v>
      </c>
      <c r="K45" s="7">
        <f>$D45*K9</f>
        <v>68</v>
      </c>
      <c r="L45" s="7">
        <f>$D45*L9</f>
        <v>51</v>
      </c>
      <c r="M45" s="7">
        <f>$D45*M9</f>
        <v>68</v>
      </c>
      <c r="N45" s="7">
        <f>$D45*(N9-1)</f>
        <v>34</v>
      </c>
      <c r="O45" s="7">
        <f>$D45*O9</f>
        <v>68</v>
      </c>
      <c r="P45" s="7">
        <f>$D45*P9</f>
        <v>68</v>
      </c>
      <c r="Q45" s="7">
        <f>$D45*Q9</f>
        <v>85</v>
      </c>
      <c r="R45" s="7">
        <f>$D45*(R9-1)</f>
        <v>51</v>
      </c>
      <c r="T45" s="7">
        <f t="shared" si="9"/>
        <v>748</v>
      </c>
    </row>
    <row r="46" spans="2:20" ht="12.75">
      <c r="B46" s="6">
        <f t="shared" si="11"/>
        <v>6</v>
      </c>
      <c r="C46" s="16" t="s">
        <v>66</v>
      </c>
      <c r="D46" s="6">
        <v>30</v>
      </c>
      <c r="E46" s="6" t="s">
        <v>64</v>
      </c>
      <c r="G46" s="7"/>
      <c r="H46" s="7"/>
      <c r="I46" s="7"/>
      <c r="J46" s="7">
        <f>D46</f>
        <v>30</v>
      </c>
      <c r="K46" s="7"/>
      <c r="L46" s="7"/>
      <c r="M46" s="7"/>
      <c r="N46" s="7">
        <f>D46</f>
        <v>30</v>
      </c>
      <c r="O46" s="7"/>
      <c r="P46" s="7"/>
      <c r="Q46" s="7"/>
      <c r="R46" s="7">
        <f>D46</f>
        <v>30</v>
      </c>
      <c r="T46" s="7">
        <f t="shared" si="9"/>
        <v>90</v>
      </c>
    </row>
    <row r="47" spans="2:20" ht="12.75">
      <c r="B47" s="6">
        <f t="shared" si="11"/>
        <v>7</v>
      </c>
      <c r="C47" s="16" t="s">
        <v>68</v>
      </c>
      <c r="D47" s="6">
        <v>1</v>
      </c>
      <c r="E47" s="6" t="s">
        <v>64</v>
      </c>
      <c r="G47" s="7">
        <f>$D47*G9</f>
        <v>4</v>
      </c>
      <c r="H47" s="7">
        <f aca="true" t="shared" si="12" ref="H47:R47">$D47*H9</f>
        <v>5</v>
      </c>
      <c r="I47" s="7">
        <f t="shared" si="12"/>
        <v>3</v>
      </c>
      <c r="J47" s="7">
        <f t="shared" si="12"/>
        <v>4</v>
      </c>
      <c r="K47" s="7">
        <f t="shared" si="12"/>
        <v>4</v>
      </c>
      <c r="L47" s="7">
        <f t="shared" si="12"/>
        <v>3</v>
      </c>
      <c r="M47" s="7">
        <f t="shared" si="12"/>
        <v>4</v>
      </c>
      <c r="N47" s="7">
        <f t="shared" si="12"/>
        <v>3</v>
      </c>
      <c r="O47" s="7">
        <f t="shared" si="12"/>
        <v>4</v>
      </c>
      <c r="P47" s="7">
        <f t="shared" si="12"/>
        <v>4</v>
      </c>
      <c r="Q47" s="7">
        <f t="shared" si="12"/>
        <v>5</v>
      </c>
      <c r="R47" s="7">
        <f t="shared" si="12"/>
        <v>4</v>
      </c>
      <c r="T47" s="7">
        <f t="shared" si="9"/>
        <v>47</v>
      </c>
    </row>
    <row r="48" spans="2:20" ht="12.75">
      <c r="B48" s="6">
        <f t="shared" si="11"/>
        <v>8</v>
      </c>
      <c r="C48" s="17" t="s">
        <v>69</v>
      </c>
      <c r="D48" s="6">
        <v>2</v>
      </c>
      <c r="E48" s="6" t="s">
        <v>64</v>
      </c>
      <c r="G48" s="7">
        <f>$D48*G9</f>
        <v>8</v>
      </c>
      <c r="H48" s="7">
        <f aca="true" t="shared" si="13" ref="H48:R48">$D48*H9</f>
        <v>10</v>
      </c>
      <c r="I48" s="7">
        <f t="shared" si="13"/>
        <v>6</v>
      </c>
      <c r="J48" s="7">
        <f t="shared" si="13"/>
        <v>8</v>
      </c>
      <c r="K48" s="7">
        <f t="shared" si="13"/>
        <v>8</v>
      </c>
      <c r="L48" s="7">
        <f t="shared" si="13"/>
        <v>6</v>
      </c>
      <c r="M48" s="7">
        <f t="shared" si="13"/>
        <v>8</v>
      </c>
      <c r="N48" s="7">
        <f t="shared" si="13"/>
        <v>6</v>
      </c>
      <c r="O48" s="7">
        <f t="shared" si="13"/>
        <v>8</v>
      </c>
      <c r="P48" s="7">
        <f t="shared" si="13"/>
        <v>8</v>
      </c>
      <c r="Q48" s="7">
        <f t="shared" si="13"/>
        <v>10</v>
      </c>
      <c r="R48" s="7">
        <f t="shared" si="13"/>
        <v>8</v>
      </c>
      <c r="T48" s="7">
        <f t="shared" si="9"/>
        <v>94</v>
      </c>
    </row>
    <row r="49" spans="2:20" ht="12.75">
      <c r="B49" s="6">
        <f t="shared" si="11"/>
        <v>9</v>
      </c>
      <c r="C49" s="18" t="s">
        <v>70</v>
      </c>
      <c r="D49" s="6">
        <v>5</v>
      </c>
      <c r="E49" s="6" t="s">
        <v>64</v>
      </c>
      <c r="G49" s="7">
        <f>$D49*G9</f>
        <v>20</v>
      </c>
      <c r="H49" s="7">
        <f aca="true" t="shared" si="14" ref="H49:R49">$D49*H9</f>
        <v>25</v>
      </c>
      <c r="I49" s="7">
        <f t="shared" si="14"/>
        <v>15</v>
      </c>
      <c r="J49" s="7">
        <f t="shared" si="14"/>
        <v>20</v>
      </c>
      <c r="K49" s="7">
        <f t="shared" si="14"/>
        <v>20</v>
      </c>
      <c r="L49" s="7">
        <f t="shared" si="14"/>
        <v>15</v>
      </c>
      <c r="M49" s="7">
        <f t="shared" si="14"/>
        <v>20</v>
      </c>
      <c r="N49" s="7">
        <f t="shared" si="14"/>
        <v>15</v>
      </c>
      <c r="O49" s="7">
        <f t="shared" si="14"/>
        <v>20</v>
      </c>
      <c r="P49" s="7">
        <f t="shared" si="14"/>
        <v>20</v>
      </c>
      <c r="Q49" s="7">
        <f t="shared" si="14"/>
        <v>25</v>
      </c>
      <c r="R49" s="7">
        <f t="shared" si="14"/>
        <v>20</v>
      </c>
      <c r="T49" s="7">
        <f t="shared" si="9"/>
        <v>235</v>
      </c>
    </row>
    <row r="50" spans="2:20" ht="12.75">
      <c r="B50" s="6">
        <f t="shared" si="11"/>
        <v>10</v>
      </c>
      <c r="C50" s="16" t="s">
        <v>72</v>
      </c>
      <c r="D50" s="6">
        <v>0.6</v>
      </c>
      <c r="E50" s="6" t="s">
        <v>64</v>
      </c>
      <c r="G50" s="7">
        <f>$D50*G9</f>
        <v>2.4</v>
      </c>
      <c r="H50" s="7">
        <f aca="true" t="shared" si="15" ref="H50:R50">$D50*H9</f>
        <v>3</v>
      </c>
      <c r="I50" s="7">
        <f t="shared" si="15"/>
        <v>1.7999999999999998</v>
      </c>
      <c r="J50" s="7">
        <f t="shared" si="15"/>
        <v>2.4</v>
      </c>
      <c r="K50" s="7">
        <f t="shared" si="15"/>
        <v>2.4</v>
      </c>
      <c r="L50" s="7">
        <f t="shared" si="15"/>
        <v>1.7999999999999998</v>
      </c>
      <c r="M50" s="7">
        <f t="shared" si="15"/>
        <v>2.4</v>
      </c>
      <c r="N50" s="7">
        <f t="shared" si="15"/>
        <v>1.7999999999999998</v>
      </c>
      <c r="O50" s="7">
        <f t="shared" si="15"/>
        <v>2.4</v>
      </c>
      <c r="P50" s="7">
        <f t="shared" si="15"/>
        <v>2.4</v>
      </c>
      <c r="Q50" s="7">
        <f t="shared" si="15"/>
        <v>3</v>
      </c>
      <c r="R50" s="7">
        <f t="shared" si="15"/>
        <v>2.4</v>
      </c>
      <c r="T50" s="7">
        <f t="shared" si="9"/>
        <v>28.199999999999996</v>
      </c>
    </row>
    <row r="51" spans="2:20" ht="12.75">
      <c r="B51" s="6">
        <f t="shared" si="11"/>
        <v>11</v>
      </c>
      <c r="C51" s="16" t="s">
        <v>73</v>
      </c>
      <c r="D51" s="6">
        <v>0.8</v>
      </c>
      <c r="E51" s="6" t="s">
        <v>75</v>
      </c>
      <c r="G51" s="7">
        <f aca="true" t="shared" si="16" ref="G51:R51">$D51</f>
        <v>0.8</v>
      </c>
      <c r="H51" s="7">
        <f t="shared" si="16"/>
        <v>0.8</v>
      </c>
      <c r="I51" s="7">
        <f t="shared" si="16"/>
        <v>0.8</v>
      </c>
      <c r="J51" s="7">
        <f t="shared" si="16"/>
        <v>0.8</v>
      </c>
      <c r="K51" s="7">
        <f t="shared" si="16"/>
        <v>0.8</v>
      </c>
      <c r="L51" s="7">
        <f t="shared" si="16"/>
        <v>0.8</v>
      </c>
      <c r="M51" s="7">
        <f t="shared" si="16"/>
        <v>0.8</v>
      </c>
      <c r="N51" s="7">
        <f t="shared" si="16"/>
        <v>0.8</v>
      </c>
      <c r="O51" s="7">
        <f t="shared" si="16"/>
        <v>0.8</v>
      </c>
      <c r="P51" s="7">
        <f t="shared" si="16"/>
        <v>0.8</v>
      </c>
      <c r="Q51" s="7">
        <f t="shared" si="16"/>
        <v>0.8</v>
      </c>
      <c r="R51" s="7">
        <f t="shared" si="16"/>
        <v>0.8</v>
      </c>
      <c r="T51" s="7">
        <f t="shared" si="9"/>
        <v>9.6</v>
      </c>
    </row>
    <row r="52" spans="2:20" ht="12.75">
      <c r="B52" s="6">
        <f t="shared" si="11"/>
        <v>12</v>
      </c>
      <c r="C52" s="16" t="s">
        <v>76</v>
      </c>
      <c r="D52" s="6">
        <v>35</v>
      </c>
      <c r="E52" s="6" t="s">
        <v>64</v>
      </c>
      <c r="G52" s="7">
        <f>$D52*$T$10/12/12</f>
        <v>87.5</v>
      </c>
      <c r="H52" s="7">
        <f aca="true" t="shared" si="17" ref="H52:R52">$D52*$T$10/12/12</f>
        <v>87.5</v>
      </c>
      <c r="I52" s="7">
        <f t="shared" si="17"/>
        <v>87.5</v>
      </c>
      <c r="J52" s="7">
        <f t="shared" si="17"/>
        <v>87.5</v>
      </c>
      <c r="K52" s="7">
        <f t="shared" si="17"/>
        <v>87.5</v>
      </c>
      <c r="L52" s="7">
        <f t="shared" si="17"/>
        <v>87.5</v>
      </c>
      <c r="M52" s="7">
        <f t="shared" si="17"/>
        <v>87.5</v>
      </c>
      <c r="N52" s="7">
        <f t="shared" si="17"/>
        <v>87.5</v>
      </c>
      <c r="O52" s="7">
        <f t="shared" si="17"/>
        <v>87.5</v>
      </c>
      <c r="P52" s="7">
        <f t="shared" si="17"/>
        <v>87.5</v>
      </c>
      <c r="Q52" s="7">
        <f t="shared" si="17"/>
        <v>87.5</v>
      </c>
      <c r="R52" s="7">
        <f t="shared" si="17"/>
        <v>87.5</v>
      </c>
      <c r="T52" s="7">
        <f t="shared" si="9"/>
        <v>1050</v>
      </c>
    </row>
    <row r="53" spans="2:20" ht="12.75">
      <c r="B53" s="6">
        <f t="shared" si="11"/>
        <v>13</v>
      </c>
      <c r="C53" s="17" t="s">
        <v>100</v>
      </c>
      <c r="D53" s="6">
        <v>15</v>
      </c>
      <c r="E53" s="6" t="s">
        <v>78</v>
      </c>
      <c r="G53" s="7">
        <f aca="true" t="shared" si="18" ref="G53:R54">$D53</f>
        <v>15</v>
      </c>
      <c r="H53" s="7">
        <f t="shared" si="18"/>
        <v>15</v>
      </c>
      <c r="I53" s="7">
        <f t="shared" si="18"/>
        <v>15</v>
      </c>
      <c r="J53" s="7">
        <f t="shared" si="18"/>
        <v>15</v>
      </c>
      <c r="K53" s="7">
        <f t="shared" si="18"/>
        <v>15</v>
      </c>
      <c r="L53" s="7">
        <f t="shared" si="18"/>
        <v>15</v>
      </c>
      <c r="M53" s="7">
        <f t="shared" si="18"/>
        <v>15</v>
      </c>
      <c r="N53" s="7">
        <f t="shared" si="18"/>
        <v>15</v>
      </c>
      <c r="O53" s="7">
        <f t="shared" si="18"/>
        <v>15</v>
      </c>
      <c r="P53" s="7">
        <f t="shared" si="18"/>
        <v>15</v>
      </c>
      <c r="Q53" s="7">
        <f t="shared" si="18"/>
        <v>15</v>
      </c>
      <c r="R53" s="7">
        <f t="shared" si="18"/>
        <v>15</v>
      </c>
      <c r="T53" s="7">
        <f t="shared" si="9"/>
        <v>180</v>
      </c>
    </row>
    <row r="54" spans="2:20" ht="12.75">
      <c r="B54" s="6">
        <f t="shared" si="11"/>
        <v>14</v>
      </c>
      <c r="C54" s="17" t="s">
        <v>97</v>
      </c>
      <c r="D54" s="6">
        <v>30</v>
      </c>
      <c r="E54" s="6" t="s">
        <v>98</v>
      </c>
      <c r="G54" s="7">
        <f t="shared" si="18"/>
        <v>30</v>
      </c>
      <c r="H54" s="7">
        <f t="shared" si="18"/>
        <v>30</v>
      </c>
      <c r="I54" s="7">
        <f t="shared" si="18"/>
        <v>30</v>
      </c>
      <c r="J54" s="7">
        <f t="shared" si="18"/>
        <v>30</v>
      </c>
      <c r="K54" s="7">
        <f t="shared" si="18"/>
        <v>30</v>
      </c>
      <c r="L54" s="7">
        <f t="shared" si="18"/>
        <v>30</v>
      </c>
      <c r="M54" s="7">
        <f t="shared" si="18"/>
        <v>30</v>
      </c>
      <c r="N54" s="7">
        <f t="shared" si="18"/>
        <v>30</v>
      </c>
      <c r="O54" s="7">
        <f t="shared" si="18"/>
        <v>30</v>
      </c>
      <c r="P54" s="7">
        <f t="shared" si="18"/>
        <v>30</v>
      </c>
      <c r="Q54" s="7">
        <f t="shared" si="18"/>
        <v>30</v>
      </c>
      <c r="R54" s="7">
        <f t="shared" si="18"/>
        <v>30</v>
      </c>
      <c r="T54" s="7">
        <f t="shared" si="9"/>
        <v>360</v>
      </c>
    </row>
    <row r="55" spans="2:20" ht="12.75">
      <c r="B55" s="6">
        <f t="shared" si="11"/>
        <v>15</v>
      </c>
      <c r="C55" s="18" t="s">
        <v>79</v>
      </c>
      <c r="D55" s="6">
        <v>120</v>
      </c>
      <c r="E55" s="6" t="s">
        <v>80</v>
      </c>
      <c r="G55" s="7"/>
      <c r="H55" s="7"/>
      <c r="I55" s="7"/>
      <c r="J55" s="7"/>
      <c r="K55" s="7"/>
      <c r="L55" s="7">
        <f>D55</f>
        <v>120</v>
      </c>
      <c r="M55" s="7"/>
      <c r="N55" s="7"/>
      <c r="O55" s="7"/>
      <c r="P55" s="7"/>
      <c r="Q55" s="7"/>
      <c r="R55" s="7"/>
      <c r="T55" s="7">
        <f t="shared" si="9"/>
        <v>120</v>
      </c>
    </row>
    <row r="56" spans="2:20" ht="6.75" customHeight="1">
      <c r="B56" s="11"/>
      <c r="C56" s="20"/>
      <c r="D56" s="11"/>
      <c r="E56" s="19"/>
      <c r="G56" s="13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7"/>
    </row>
    <row r="57" spans="2:20" ht="12.75">
      <c r="B57" s="11"/>
      <c r="C57" s="11"/>
      <c r="D57" s="11"/>
      <c r="E57" s="14" t="s">
        <v>106</v>
      </c>
      <c r="G57" s="7">
        <f>SUM(G41:G47)+SUM(G50:G52)</f>
        <v>253.60000000000002</v>
      </c>
      <c r="H57" s="7">
        <f aca="true" t="shared" si="19" ref="H57:R57">SUM(H41:H47)+SUM(H50:H52)</f>
        <v>207.8</v>
      </c>
      <c r="I57" s="7">
        <f t="shared" si="19"/>
        <v>170.6</v>
      </c>
      <c r="J57" s="7">
        <f t="shared" si="19"/>
        <v>202.2</v>
      </c>
      <c r="K57" s="7">
        <f t="shared" si="19"/>
        <v>189.2</v>
      </c>
      <c r="L57" s="7">
        <f t="shared" si="19"/>
        <v>170.6</v>
      </c>
      <c r="M57" s="7">
        <f t="shared" si="19"/>
        <v>245.60000000000002</v>
      </c>
      <c r="N57" s="7">
        <f t="shared" si="19"/>
        <v>183.6</v>
      </c>
      <c r="O57" s="7">
        <f t="shared" si="19"/>
        <v>189.2</v>
      </c>
      <c r="P57" s="7">
        <f t="shared" si="19"/>
        <v>189.2</v>
      </c>
      <c r="Q57" s="7">
        <f t="shared" si="19"/>
        <v>207.8</v>
      </c>
      <c r="R57" s="7">
        <f t="shared" si="19"/>
        <v>202.2</v>
      </c>
      <c r="T57" s="21">
        <f t="shared" si="9"/>
        <v>2411.6</v>
      </c>
    </row>
    <row r="58" spans="2:20" ht="12.75">
      <c r="B58" s="11"/>
      <c r="C58" s="11"/>
      <c r="D58" s="11"/>
      <c r="E58" s="12" t="s">
        <v>107</v>
      </c>
      <c r="G58" s="7">
        <f>G48+G53+G54</f>
        <v>53</v>
      </c>
      <c r="H58" s="7">
        <f aca="true" t="shared" si="20" ref="H58:R58">H48+H53+H54</f>
        <v>55</v>
      </c>
      <c r="I58" s="7">
        <f t="shared" si="20"/>
        <v>51</v>
      </c>
      <c r="J58" s="7">
        <f t="shared" si="20"/>
        <v>53</v>
      </c>
      <c r="K58" s="7">
        <f t="shared" si="20"/>
        <v>53</v>
      </c>
      <c r="L58" s="7">
        <f t="shared" si="20"/>
        <v>51</v>
      </c>
      <c r="M58" s="7">
        <f t="shared" si="20"/>
        <v>53</v>
      </c>
      <c r="N58" s="7">
        <f t="shared" si="20"/>
        <v>51</v>
      </c>
      <c r="O58" s="7">
        <f t="shared" si="20"/>
        <v>53</v>
      </c>
      <c r="P58" s="7">
        <f t="shared" si="20"/>
        <v>53</v>
      </c>
      <c r="Q58" s="7">
        <f t="shared" si="20"/>
        <v>55</v>
      </c>
      <c r="R58" s="7">
        <f t="shared" si="20"/>
        <v>53</v>
      </c>
      <c r="T58" s="22">
        <f t="shared" si="9"/>
        <v>634</v>
      </c>
    </row>
    <row r="59" spans="2:20" ht="12.75">
      <c r="B59" s="11"/>
      <c r="C59" s="11"/>
      <c r="D59" s="11"/>
      <c r="E59" s="12" t="s">
        <v>108</v>
      </c>
      <c r="G59" s="7">
        <f>G49+G55</f>
        <v>20</v>
      </c>
      <c r="H59" s="7">
        <f aca="true" t="shared" si="21" ref="H59:R59">H49+H55</f>
        <v>25</v>
      </c>
      <c r="I59" s="7">
        <f t="shared" si="21"/>
        <v>15</v>
      </c>
      <c r="J59" s="7">
        <f t="shared" si="21"/>
        <v>20</v>
      </c>
      <c r="K59" s="7">
        <f t="shared" si="21"/>
        <v>20</v>
      </c>
      <c r="L59" s="7">
        <f t="shared" si="21"/>
        <v>135</v>
      </c>
      <c r="M59" s="7">
        <f t="shared" si="21"/>
        <v>20</v>
      </c>
      <c r="N59" s="7">
        <f t="shared" si="21"/>
        <v>15</v>
      </c>
      <c r="O59" s="7">
        <f t="shared" si="21"/>
        <v>20</v>
      </c>
      <c r="P59" s="7">
        <f t="shared" si="21"/>
        <v>20</v>
      </c>
      <c r="Q59" s="7">
        <f t="shared" si="21"/>
        <v>25</v>
      </c>
      <c r="R59" s="7">
        <f t="shared" si="21"/>
        <v>20</v>
      </c>
      <c r="T59" s="23">
        <f t="shared" si="9"/>
        <v>355</v>
      </c>
    </row>
    <row r="60" spans="2:5" ht="12.75">
      <c r="B60" s="11"/>
      <c r="C60" s="11"/>
      <c r="D60" s="11"/>
      <c r="E60" s="11"/>
    </row>
    <row r="61" spans="1:2" ht="12.75">
      <c r="A61" t="s">
        <v>82</v>
      </c>
      <c r="B61" t="s">
        <v>81</v>
      </c>
    </row>
    <row r="62" ht="6" customHeight="1"/>
    <row r="63" spans="2:20" ht="12.75">
      <c r="B63" s="6">
        <v>1</v>
      </c>
      <c r="C63" s="16" t="s">
        <v>83</v>
      </c>
      <c r="D63" s="7">
        <v>340</v>
      </c>
      <c r="E63" s="6" t="s">
        <v>87</v>
      </c>
      <c r="G63" s="7"/>
      <c r="H63" s="7"/>
      <c r="I63" s="7"/>
      <c r="J63" s="7">
        <f>D63</f>
        <v>340</v>
      </c>
      <c r="K63" s="7"/>
      <c r="L63" s="7"/>
      <c r="M63" s="7"/>
      <c r="N63" s="7"/>
      <c r="O63" s="7"/>
      <c r="P63" s="7"/>
      <c r="Q63" s="7"/>
      <c r="R63" s="7"/>
      <c r="T63" s="7">
        <f>SUM(G63:R63)</f>
        <v>340</v>
      </c>
    </row>
    <row r="64" spans="2:20" ht="12.75">
      <c r="B64" s="6">
        <v>2</v>
      </c>
      <c r="C64" s="16" t="s">
        <v>86</v>
      </c>
      <c r="D64" s="7">
        <v>150</v>
      </c>
      <c r="E64" s="6" t="s">
        <v>87</v>
      </c>
      <c r="G64" s="7"/>
      <c r="H64" s="7"/>
      <c r="I64" s="7">
        <f>D64</f>
        <v>150</v>
      </c>
      <c r="J64" s="7"/>
      <c r="K64" s="7"/>
      <c r="L64" s="7"/>
      <c r="M64" s="7"/>
      <c r="N64" s="7"/>
      <c r="O64" s="7"/>
      <c r="P64" s="7"/>
      <c r="Q64" s="7"/>
      <c r="R64" s="7"/>
      <c r="T64" s="7">
        <f>SUM(G64:R64)</f>
        <v>150</v>
      </c>
    </row>
    <row r="65" spans="2:20" ht="12.75">
      <c r="B65" s="6">
        <v>3</v>
      </c>
      <c r="C65" s="16" t="s">
        <v>88</v>
      </c>
      <c r="D65" s="7">
        <v>670</v>
      </c>
      <c r="E65" s="6" t="s">
        <v>87</v>
      </c>
      <c r="G65" s="7"/>
      <c r="H65" s="7"/>
      <c r="I65" s="7"/>
      <c r="J65" s="7"/>
      <c r="K65" s="7"/>
      <c r="L65" s="7"/>
      <c r="M65" s="7"/>
      <c r="N65" s="7">
        <f>D65</f>
        <v>670</v>
      </c>
      <c r="O65" s="7"/>
      <c r="P65" s="7"/>
      <c r="Q65" s="7"/>
      <c r="R65" s="7"/>
      <c r="T65" s="7">
        <f>SUM(G65:R65)</f>
        <v>670</v>
      </c>
    </row>
    <row r="66" spans="2:20" ht="12.75">
      <c r="B66" s="11"/>
      <c r="C66" s="11"/>
      <c r="D66" s="13"/>
      <c r="E66" s="12" t="s">
        <v>99</v>
      </c>
      <c r="G66" s="7">
        <f>SUM(G63:G65)</f>
        <v>0</v>
      </c>
      <c r="H66" s="7">
        <f aca="true" t="shared" si="22" ref="H66:R66">SUM(H63:H65)</f>
        <v>0</v>
      </c>
      <c r="I66" s="7">
        <f t="shared" si="22"/>
        <v>150</v>
      </c>
      <c r="J66" s="7">
        <f t="shared" si="22"/>
        <v>340</v>
      </c>
      <c r="K66" s="7">
        <f t="shared" si="22"/>
        <v>0</v>
      </c>
      <c r="L66" s="7">
        <f t="shared" si="22"/>
        <v>0</v>
      </c>
      <c r="M66" s="7">
        <f t="shared" si="22"/>
        <v>0</v>
      </c>
      <c r="N66" s="7">
        <f t="shared" si="22"/>
        <v>670</v>
      </c>
      <c r="O66" s="7">
        <f t="shared" si="22"/>
        <v>0</v>
      </c>
      <c r="P66" s="7">
        <f t="shared" si="22"/>
        <v>0</v>
      </c>
      <c r="Q66" s="7">
        <f t="shared" si="22"/>
        <v>0</v>
      </c>
      <c r="R66" s="7">
        <f t="shared" si="22"/>
        <v>0</v>
      </c>
      <c r="T66" s="15">
        <f>SUM(T63:T65)</f>
        <v>1160</v>
      </c>
    </row>
    <row r="67" ht="12.75">
      <c r="T67" s="3"/>
    </row>
    <row r="68" spans="1:20" ht="12.75">
      <c r="A68" t="s">
        <v>89</v>
      </c>
      <c r="B68" t="s">
        <v>90</v>
      </c>
      <c r="T68" s="3"/>
    </row>
    <row r="69" ht="4.5" customHeight="1">
      <c r="T69" s="3"/>
    </row>
    <row r="70" spans="2:20" ht="12.75">
      <c r="B70" s="6">
        <v>1</v>
      </c>
      <c r="C70" s="16" t="s">
        <v>91</v>
      </c>
      <c r="D70" s="7">
        <v>1500</v>
      </c>
      <c r="E70" s="6" t="s">
        <v>93</v>
      </c>
      <c r="G70" s="7"/>
      <c r="H70" s="7"/>
      <c r="I70" s="7"/>
      <c r="J70" s="7">
        <f>D70</f>
        <v>1500</v>
      </c>
      <c r="K70" s="7"/>
      <c r="L70" s="7"/>
      <c r="M70" s="7"/>
      <c r="N70" s="7"/>
      <c r="O70" s="7">
        <f>D70</f>
        <v>1500</v>
      </c>
      <c r="P70" s="7"/>
      <c r="Q70" s="7"/>
      <c r="R70" s="7">
        <f>D70</f>
        <v>1500</v>
      </c>
      <c r="T70" s="7">
        <f>SUM(G70:R70)</f>
        <v>4500</v>
      </c>
    </row>
    <row r="71" spans="2:20" ht="12.75">
      <c r="B71" s="6">
        <v>2</v>
      </c>
      <c r="C71" s="16" t="s">
        <v>92</v>
      </c>
      <c r="D71" s="7">
        <v>300</v>
      </c>
      <c r="E71" s="6" t="s">
        <v>93</v>
      </c>
      <c r="G71" s="7"/>
      <c r="H71" s="7"/>
      <c r="I71" s="7"/>
      <c r="J71" s="7">
        <f>D71</f>
        <v>300</v>
      </c>
      <c r="K71" s="7"/>
      <c r="L71" s="7"/>
      <c r="M71" s="7"/>
      <c r="N71" s="7"/>
      <c r="O71" s="7">
        <f>D71</f>
        <v>300</v>
      </c>
      <c r="P71" s="7"/>
      <c r="Q71" s="7"/>
      <c r="R71" s="7">
        <f>D71</f>
        <v>300</v>
      </c>
      <c r="T71" s="7">
        <f>SUM(G71:R71)</f>
        <v>900</v>
      </c>
    </row>
    <row r="72" spans="2:20" ht="12.75">
      <c r="B72" s="6">
        <v>3</v>
      </c>
      <c r="C72" s="16" t="s">
        <v>94</v>
      </c>
      <c r="D72" s="7">
        <v>400</v>
      </c>
      <c r="E72" s="6" t="s">
        <v>93</v>
      </c>
      <c r="G72" s="7"/>
      <c r="H72" s="7"/>
      <c r="I72" s="7"/>
      <c r="J72" s="7"/>
      <c r="K72" s="7"/>
      <c r="L72" s="7"/>
      <c r="M72" s="7"/>
      <c r="N72" s="7"/>
      <c r="O72" s="7">
        <f>D72</f>
        <v>400</v>
      </c>
      <c r="P72" s="7"/>
      <c r="Q72" s="7"/>
      <c r="R72" s="7"/>
      <c r="T72" s="7">
        <f>SUM(G72:R72)</f>
        <v>400</v>
      </c>
    </row>
    <row r="73" spans="2:20" ht="12.75">
      <c r="B73" s="6">
        <v>4</v>
      </c>
      <c r="C73" s="16" t="s">
        <v>67</v>
      </c>
      <c r="D73" s="7">
        <v>40</v>
      </c>
      <c r="E73" s="6" t="s">
        <v>95</v>
      </c>
      <c r="G73" s="7"/>
      <c r="H73" s="7"/>
      <c r="I73" s="7"/>
      <c r="J73" s="7">
        <f>$D73*J12</f>
        <v>1440</v>
      </c>
      <c r="K73" s="7"/>
      <c r="L73" s="7"/>
      <c r="M73" s="7"/>
      <c r="N73" s="7"/>
      <c r="O73" s="7">
        <f>$D73*O12</f>
        <v>1120</v>
      </c>
      <c r="P73" s="7"/>
      <c r="Q73" s="7"/>
      <c r="R73" s="7">
        <f>$D73*R12</f>
        <v>1760</v>
      </c>
      <c r="T73" s="7">
        <f>SUM(G73:R73)</f>
        <v>4320</v>
      </c>
    </row>
    <row r="74" spans="5:20" ht="12.75">
      <c r="E74" s="12" t="s">
        <v>99</v>
      </c>
      <c r="G74" s="9">
        <f>SUM(G70:G73)</f>
        <v>0</v>
      </c>
      <c r="H74" s="9">
        <f aca="true" t="shared" si="23" ref="H74:R74">SUM(H70:H73)</f>
        <v>0</v>
      </c>
      <c r="I74" s="9">
        <f t="shared" si="23"/>
        <v>0</v>
      </c>
      <c r="J74" s="9">
        <f t="shared" si="23"/>
        <v>3240</v>
      </c>
      <c r="K74" s="9">
        <f t="shared" si="23"/>
        <v>0</v>
      </c>
      <c r="L74" s="9">
        <f t="shared" si="23"/>
        <v>0</v>
      </c>
      <c r="M74" s="9">
        <f t="shared" si="23"/>
        <v>0</v>
      </c>
      <c r="N74" s="9">
        <f t="shared" si="23"/>
        <v>0</v>
      </c>
      <c r="O74" s="9">
        <f t="shared" si="23"/>
        <v>3320</v>
      </c>
      <c r="P74" s="9">
        <f t="shared" si="23"/>
        <v>0</v>
      </c>
      <c r="Q74" s="9">
        <f t="shared" si="23"/>
        <v>0</v>
      </c>
      <c r="R74" s="9">
        <f t="shared" si="23"/>
        <v>3560</v>
      </c>
      <c r="T74" s="27">
        <f>SUM(T70:T73)</f>
        <v>10120</v>
      </c>
    </row>
    <row r="76" spans="1:3" ht="12.75">
      <c r="A76" t="s">
        <v>27</v>
      </c>
      <c r="B76" t="s">
        <v>30</v>
      </c>
      <c r="C76" t="s">
        <v>4</v>
      </c>
    </row>
    <row r="77" spans="2:3" ht="12.75">
      <c r="B77" t="s">
        <v>29</v>
      </c>
      <c r="C77" t="s">
        <v>31</v>
      </c>
    </row>
    <row r="78" spans="2:3" ht="12.75">
      <c r="B78" t="s">
        <v>33</v>
      </c>
      <c r="C78" t="s">
        <v>34</v>
      </c>
    </row>
    <row r="79" spans="1:3" ht="12.75">
      <c r="A79" t="s">
        <v>27</v>
      </c>
      <c r="B79" t="s">
        <v>39</v>
      </c>
      <c r="C79" t="s">
        <v>40</v>
      </c>
    </row>
    <row r="80" spans="2:3" ht="12.75">
      <c r="B80" t="s">
        <v>43</v>
      </c>
      <c r="C80" t="s">
        <v>44</v>
      </c>
    </row>
    <row r="81" spans="2:3" ht="12.75">
      <c r="B81" t="s">
        <v>46</v>
      </c>
      <c r="C81" t="s">
        <v>47</v>
      </c>
    </row>
    <row r="82" spans="2:3" ht="12.75">
      <c r="B82" t="s">
        <v>74</v>
      </c>
      <c r="C82" t="s">
        <v>101</v>
      </c>
    </row>
    <row r="83" spans="2:3" ht="12.75">
      <c r="B83" t="s">
        <v>84</v>
      </c>
      <c r="C83" t="s">
        <v>85</v>
      </c>
    </row>
    <row r="85" ht="12.75">
      <c r="B85" t="s">
        <v>102</v>
      </c>
    </row>
    <row r="86" ht="6" customHeight="1"/>
    <row r="87" spans="5:20" ht="12.75" customHeight="1">
      <c r="E87" s="1" t="s">
        <v>115</v>
      </c>
      <c r="G87" s="4">
        <f>G37+G66+G74</f>
        <v>2690.5</v>
      </c>
      <c r="H87" s="4">
        <f aca="true" t="shared" si="24" ref="H87:R87">H37+H66+H74</f>
        <v>3161.5</v>
      </c>
      <c r="I87" s="4">
        <f t="shared" si="24"/>
        <v>3146.5</v>
      </c>
      <c r="J87" s="4">
        <f t="shared" si="24"/>
        <v>8451.5</v>
      </c>
      <c r="K87" s="4">
        <f t="shared" si="24"/>
        <v>2849.5</v>
      </c>
      <c r="L87" s="4">
        <f t="shared" si="24"/>
        <v>2869.5</v>
      </c>
      <c r="M87" s="4">
        <f t="shared" si="24"/>
        <v>2401.5</v>
      </c>
      <c r="N87" s="4">
        <f t="shared" si="24"/>
        <v>5466.5</v>
      </c>
      <c r="O87" s="4">
        <f t="shared" si="24"/>
        <v>6371.5</v>
      </c>
      <c r="P87" s="4">
        <f t="shared" si="24"/>
        <v>2436.5</v>
      </c>
      <c r="Q87" s="4">
        <f t="shared" si="24"/>
        <v>2406.5</v>
      </c>
      <c r="R87" s="4">
        <f t="shared" si="24"/>
        <v>6016.5</v>
      </c>
      <c r="T87" s="31">
        <f>SUM(G87:R87)</f>
        <v>48268</v>
      </c>
    </row>
    <row r="88" spans="3:20" ht="12.75">
      <c r="C88" s="32" t="s">
        <v>105</v>
      </c>
      <c r="D88" s="32"/>
      <c r="E88" s="32"/>
      <c r="G88" s="24">
        <f>$G$87+G$57*G$10</f>
        <v>10298.5</v>
      </c>
      <c r="H88" s="24">
        <f aca="true" t="shared" si="25" ref="H88:R88">H87+H$57*H$10</f>
        <v>9395.5</v>
      </c>
      <c r="I88" s="24">
        <f t="shared" si="25"/>
        <v>8264.5</v>
      </c>
      <c r="J88" s="24">
        <f t="shared" si="25"/>
        <v>14517.5</v>
      </c>
      <c r="K88" s="24">
        <f t="shared" si="25"/>
        <v>8525.5</v>
      </c>
      <c r="L88" s="24">
        <f t="shared" si="25"/>
        <v>7987.5</v>
      </c>
      <c r="M88" s="24">
        <f t="shared" si="25"/>
        <v>9769.5</v>
      </c>
      <c r="N88" s="24">
        <f t="shared" si="25"/>
        <v>10974.5</v>
      </c>
      <c r="O88" s="24">
        <f t="shared" si="25"/>
        <v>12047.5</v>
      </c>
      <c r="P88" s="24">
        <f t="shared" si="25"/>
        <v>8112.5</v>
      </c>
      <c r="Q88" s="24">
        <f t="shared" si="25"/>
        <v>8640.5</v>
      </c>
      <c r="R88" s="24">
        <f t="shared" si="25"/>
        <v>12082.5</v>
      </c>
      <c r="T88" s="21">
        <f>SUM(G88:R88)</f>
        <v>120616</v>
      </c>
    </row>
    <row r="89" spans="3:20" ht="12.75">
      <c r="C89" s="32" t="s">
        <v>104</v>
      </c>
      <c r="D89" s="32"/>
      <c r="E89" s="32"/>
      <c r="G89" s="25">
        <f>$G$87+(G$57+G$58)*G$10</f>
        <v>11888.5</v>
      </c>
      <c r="H89" s="25">
        <f aca="true" t="shared" si="26" ref="H89:R89">H87+(H$57+H$58)*H$10</f>
        <v>11045.5</v>
      </c>
      <c r="I89" s="25">
        <f t="shared" si="26"/>
        <v>9794.5</v>
      </c>
      <c r="J89" s="25">
        <f t="shared" si="26"/>
        <v>16107.5</v>
      </c>
      <c r="K89" s="25">
        <f t="shared" si="26"/>
        <v>10115.5</v>
      </c>
      <c r="L89" s="25">
        <f t="shared" si="26"/>
        <v>9517.5</v>
      </c>
      <c r="M89" s="25">
        <f t="shared" si="26"/>
        <v>11359.5</v>
      </c>
      <c r="N89" s="25">
        <f t="shared" si="26"/>
        <v>12504.5</v>
      </c>
      <c r="O89" s="25">
        <f t="shared" si="26"/>
        <v>13637.5</v>
      </c>
      <c r="P89" s="25">
        <f t="shared" si="26"/>
        <v>9702.5</v>
      </c>
      <c r="Q89" s="25">
        <f t="shared" si="26"/>
        <v>10290.5</v>
      </c>
      <c r="R89" s="25">
        <f t="shared" si="26"/>
        <v>13672.5</v>
      </c>
      <c r="T89" s="22">
        <f>SUM(G89:R89)</f>
        <v>139636</v>
      </c>
    </row>
    <row r="90" spans="3:20" ht="12.75">
      <c r="C90" s="32" t="s">
        <v>103</v>
      </c>
      <c r="D90" s="32"/>
      <c r="E90" s="32"/>
      <c r="G90" s="26">
        <f>$G$87+(G$57+G$58+G$59)*G$10</f>
        <v>12488.5</v>
      </c>
      <c r="H90" s="26">
        <f aca="true" t="shared" si="27" ref="H90:R90">H87+(H$57+H$58+H$59)*H$10</f>
        <v>11795.5</v>
      </c>
      <c r="I90" s="26">
        <f t="shared" si="27"/>
        <v>10244.5</v>
      </c>
      <c r="J90" s="26">
        <f t="shared" si="27"/>
        <v>16707.5</v>
      </c>
      <c r="K90" s="26">
        <f t="shared" si="27"/>
        <v>10715.5</v>
      </c>
      <c r="L90" s="26">
        <f t="shared" si="27"/>
        <v>13567.5</v>
      </c>
      <c r="M90" s="26">
        <f t="shared" si="27"/>
        <v>11959.5</v>
      </c>
      <c r="N90" s="26">
        <f t="shared" si="27"/>
        <v>12954.5</v>
      </c>
      <c r="O90" s="26">
        <f t="shared" si="27"/>
        <v>14237.5</v>
      </c>
      <c r="P90" s="26">
        <f t="shared" si="27"/>
        <v>10302.5</v>
      </c>
      <c r="Q90" s="26">
        <f t="shared" si="27"/>
        <v>11040.5</v>
      </c>
      <c r="R90" s="26">
        <f t="shared" si="27"/>
        <v>14272.5</v>
      </c>
      <c r="T90" s="23">
        <f>SUM(G90:R90)</f>
        <v>150286</v>
      </c>
    </row>
    <row r="92" spans="3:20" ht="12.75">
      <c r="C92" s="32" t="s">
        <v>109</v>
      </c>
      <c r="D92" s="32"/>
      <c r="E92" s="32"/>
      <c r="G92" s="24">
        <f aca="true" t="shared" si="28" ref="G92:R92">$T$88/$T$10</f>
        <v>335.0444444444444</v>
      </c>
      <c r="H92" s="24">
        <f t="shared" si="28"/>
        <v>335.0444444444444</v>
      </c>
      <c r="I92" s="24">
        <f t="shared" si="28"/>
        <v>335.0444444444444</v>
      </c>
      <c r="J92" s="24">
        <f t="shared" si="28"/>
        <v>335.0444444444444</v>
      </c>
      <c r="K92" s="24">
        <f t="shared" si="28"/>
        <v>335.0444444444444</v>
      </c>
      <c r="L92" s="24">
        <f t="shared" si="28"/>
        <v>335.0444444444444</v>
      </c>
      <c r="M92" s="24">
        <f t="shared" si="28"/>
        <v>335.0444444444444</v>
      </c>
      <c r="N92" s="24">
        <f t="shared" si="28"/>
        <v>335.0444444444444</v>
      </c>
      <c r="O92" s="24">
        <f t="shared" si="28"/>
        <v>335.0444444444444</v>
      </c>
      <c r="P92" s="24">
        <f t="shared" si="28"/>
        <v>335.0444444444444</v>
      </c>
      <c r="Q92" s="24">
        <f t="shared" si="28"/>
        <v>335.0444444444444</v>
      </c>
      <c r="R92" s="24">
        <f t="shared" si="28"/>
        <v>335.0444444444444</v>
      </c>
      <c r="T92" s="13"/>
    </row>
    <row r="93" spans="3:20" ht="12.75">
      <c r="C93" s="32" t="s">
        <v>110</v>
      </c>
      <c r="D93" s="32"/>
      <c r="E93" s="32"/>
      <c r="G93" s="24">
        <f aca="true" t="shared" si="29" ref="G93:R93">G92*G10</f>
        <v>10051.333333333332</v>
      </c>
      <c r="H93" s="24">
        <f t="shared" si="29"/>
        <v>10051.333333333332</v>
      </c>
      <c r="I93" s="24">
        <f t="shared" si="29"/>
        <v>10051.333333333332</v>
      </c>
      <c r="J93" s="24">
        <f t="shared" si="29"/>
        <v>10051.333333333332</v>
      </c>
      <c r="K93" s="24">
        <f t="shared" si="29"/>
        <v>10051.333333333332</v>
      </c>
      <c r="L93" s="24">
        <f t="shared" si="29"/>
        <v>10051.333333333332</v>
      </c>
      <c r="M93" s="24">
        <f t="shared" si="29"/>
        <v>10051.333333333332</v>
      </c>
      <c r="N93" s="24">
        <f t="shared" si="29"/>
        <v>10051.333333333332</v>
      </c>
      <c r="O93" s="24">
        <f t="shared" si="29"/>
        <v>10051.333333333332</v>
      </c>
      <c r="P93" s="24">
        <f t="shared" si="29"/>
        <v>10051.333333333332</v>
      </c>
      <c r="Q93" s="24">
        <f t="shared" si="29"/>
        <v>10051.333333333332</v>
      </c>
      <c r="R93" s="24">
        <f t="shared" si="29"/>
        <v>10051.333333333332</v>
      </c>
      <c r="T93" s="21">
        <f>SUM(G93:R93)</f>
        <v>120615.99999999996</v>
      </c>
    </row>
    <row r="94" spans="3:20" ht="12.75">
      <c r="C94" s="1"/>
      <c r="D94" s="1"/>
      <c r="E94" s="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T94" s="13"/>
    </row>
    <row r="95" spans="3:20" ht="12.75">
      <c r="C95" s="32" t="s">
        <v>109</v>
      </c>
      <c r="D95" s="32"/>
      <c r="E95" s="32"/>
      <c r="G95" s="25">
        <f aca="true" t="shared" si="30" ref="G95:R95">$T$89/$T$10</f>
        <v>387.8777777777778</v>
      </c>
      <c r="H95" s="25">
        <f t="shared" si="30"/>
        <v>387.8777777777778</v>
      </c>
      <c r="I95" s="25">
        <f t="shared" si="30"/>
        <v>387.8777777777778</v>
      </c>
      <c r="J95" s="25">
        <f t="shared" si="30"/>
        <v>387.8777777777778</v>
      </c>
      <c r="K95" s="25">
        <f t="shared" si="30"/>
        <v>387.8777777777778</v>
      </c>
      <c r="L95" s="25">
        <f t="shared" si="30"/>
        <v>387.8777777777778</v>
      </c>
      <c r="M95" s="25">
        <f t="shared" si="30"/>
        <v>387.8777777777778</v>
      </c>
      <c r="N95" s="25">
        <f t="shared" si="30"/>
        <v>387.8777777777778</v>
      </c>
      <c r="O95" s="25">
        <f t="shared" si="30"/>
        <v>387.8777777777778</v>
      </c>
      <c r="P95" s="25">
        <f t="shared" si="30"/>
        <v>387.8777777777778</v>
      </c>
      <c r="Q95" s="25">
        <f t="shared" si="30"/>
        <v>387.8777777777778</v>
      </c>
      <c r="R95" s="25">
        <f t="shared" si="30"/>
        <v>387.8777777777778</v>
      </c>
      <c r="T95" s="13"/>
    </row>
    <row r="96" spans="3:20" ht="12.75">
      <c r="C96" s="32" t="s">
        <v>110</v>
      </c>
      <c r="D96" s="32"/>
      <c r="E96" s="32"/>
      <c r="G96" s="25">
        <f aca="true" t="shared" si="31" ref="G96:R96">G95*G10</f>
        <v>11636.333333333334</v>
      </c>
      <c r="H96" s="25">
        <f t="shared" si="31"/>
        <v>11636.333333333334</v>
      </c>
      <c r="I96" s="25">
        <f t="shared" si="31"/>
        <v>11636.333333333334</v>
      </c>
      <c r="J96" s="25">
        <f t="shared" si="31"/>
        <v>11636.333333333334</v>
      </c>
      <c r="K96" s="25">
        <f t="shared" si="31"/>
        <v>11636.333333333334</v>
      </c>
      <c r="L96" s="25">
        <f t="shared" si="31"/>
        <v>11636.333333333334</v>
      </c>
      <c r="M96" s="25">
        <f t="shared" si="31"/>
        <v>11636.333333333334</v>
      </c>
      <c r="N96" s="25">
        <f t="shared" si="31"/>
        <v>11636.333333333334</v>
      </c>
      <c r="O96" s="25">
        <f t="shared" si="31"/>
        <v>11636.333333333334</v>
      </c>
      <c r="P96" s="25">
        <f t="shared" si="31"/>
        <v>11636.333333333334</v>
      </c>
      <c r="Q96" s="25">
        <f t="shared" si="31"/>
        <v>11636.333333333334</v>
      </c>
      <c r="R96" s="25">
        <f t="shared" si="31"/>
        <v>11636.333333333334</v>
      </c>
      <c r="T96" s="22">
        <f>SUM(G96:R96)</f>
        <v>139635.99999999997</v>
      </c>
    </row>
    <row r="97" spans="3:20" ht="12.75">
      <c r="C97" s="1"/>
      <c r="D97" s="1"/>
      <c r="E97" s="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T97" s="13"/>
    </row>
    <row r="98" spans="3:20" ht="12.75">
      <c r="C98" s="32" t="s">
        <v>109</v>
      </c>
      <c r="D98" s="32"/>
      <c r="E98" s="32"/>
      <c r="G98" s="26">
        <f aca="true" t="shared" si="32" ref="G98:R98">$T$90/$T$10</f>
        <v>417.4611111111111</v>
      </c>
      <c r="H98" s="26">
        <f t="shared" si="32"/>
        <v>417.4611111111111</v>
      </c>
      <c r="I98" s="26">
        <f t="shared" si="32"/>
        <v>417.4611111111111</v>
      </c>
      <c r="J98" s="26">
        <f t="shared" si="32"/>
        <v>417.4611111111111</v>
      </c>
      <c r="K98" s="26">
        <f t="shared" si="32"/>
        <v>417.4611111111111</v>
      </c>
      <c r="L98" s="26">
        <f t="shared" si="32"/>
        <v>417.4611111111111</v>
      </c>
      <c r="M98" s="26">
        <f t="shared" si="32"/>
        <v>417.4611111111111</v>
      </c>
      <c r="N98" s="26">
        <f t="shared" si="32"/>
        <v>417.4611111111111</v>
      </c>
      <c r="O98" s="26">
        <f t="shared" si="32"/>
        <v>417.4611111111111</v>
      </c>
      <c r="P98" s="26">
        <f t="shared" si="32"/>
        <v>417.4611111111111</v>
      </c>
      <c r="Q98" s="26">
        <f t="shared" si="32"/>
        <v>417.4611111111111</v>
      </c>
      <c r="R98" s="26">
        <f t="shared" si="32"/>
        <v>417.4611111111111</v>
      </c>
      <c r="T98" s="13"/>
    </row>
    <row r="99" spans="3:20" ht="12.75">
      <c r="C99" s="32" t="s">
        <v>110</v>
      </c>
      <c r="D99" s="32"/>
      <c r="E99" s="32"/>
      <c r="G99" s="26">
        <f aca="true" t="shared" si="33" ref="G99:R99">G98*G10</f>
        <v>12523.833333333334</v>
      </c>
      <c r="H99" s="26">
        <f t="shared" si="33"/>
        <v>12523.833333333334</v>
      </c>
      <c r="I99" s="26">
        <f t="shared" si="33"/>
        <v>12523.833333333334</v>
      </c>
      <c r="J99" s="26">
        <f t="shared" si="33"/>
        <v>12523.833333333334</v>
      </c>
      <c r="K99" s="26">
        <f t="shared" si="33"/>
        <v>12523.833333333334</v>
      </c>
      <c r="L99" s="26">
        <f t="shared" si="33"/>
        <v>12523.833333333334</v>
      </c>
      <c r="M99" s="26">
        <f t="shared" si="33"/>
        <v>12523.833333333334</v>
      </c>
      <c r="N99" s="26">
        <f t="shared" si="33"/>
        <v>12523.833333333334</v>
      </c>
      <c r="O99" s="26">
        <f t="shared" si="33"/>
        <v>12523.833333333334</v>
      </c>
      <c r="P99" s="26">
        <f t="shared" si="33"/>
        <v>12523.833333333334</v>
      </c>
      <c r="Q99" s="26">
        <f t="shared" si="33"/>
        <v>12523.833333333334</v>
      </c>
      <c r="R99" s="26">
        <f t="shared" si="33"/>
        <v>12523.833333333334</v>
      </c>
      <c r="T99" s="23">
        <f>SUM(G99:R99)</f>
        <v>150286</v>
      </c>
    </row>
    <row r="100" spans="3:20" ht="12.75">
      <c r="C100" s="1"/>
      <c r="D100" s="1"/>
      <c r="E100" s="1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T100" s="13"/>
    </row>
    <row r="101" spans="2:20" ht="12.75">
      <c r="B101" t="s">
        <v>111</v>
      </c>
      <c r="C101" s="1"/>
      <c r="D101" s="1"/>
      <c r="E101" s="1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T101" s="13"/>
    </row>
    <row r="102" spans="3:20" ht="4.5" customHeight="1">
      <c r="C102" s="1"/>
      <c r="D102" s="1"/>
      <c r="E102" s="1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T102" s="13"/>
    </row>
    <row r="103" spans="5:20" ht="12.75">
      <c r="E103" s="1" t="s">
        <v>115</v>
      </c>
      <c r="G103" s="4">
        <f>G37+G66+G74</f>
        <v>2690.5</v>
      </c>
      <c r="H103" s="4">
        <f aca="true" t="shared" si="34" ref="H103:R103">H37+H66+H74</f>
        <v>3161.5</v>
      </c>
      <c r="I103" s="4">
        <f t="shared" si="34"/>
        <v>3146.5</v>
      </c>
      <c r="J103" s="4">
        <f t="shared" si="34"/>
        <v>8451.5</v>
      </c>
      <c r="K103" s="4">
        <f t="shared" si="34"/>
        <v>2849.5</v>
      </c>
      <c r="L103" s="4">
        <f t="shared" si="34"/>
        <v>2869.5</v>
      </c>
      <c r="M103" s="4">
        <f t="shared" si="34"/>
        <v>2401.5</v>
      </c>
      <c r="N103" s="4">
        <f t="shared" si="34"/>
        <v>5466.5</v>
      </c>
      <c r="O103" s="4">
        <f t="shared" si="34"/>
        <v>6371.5</v>
      </c>
      <c r="P103" s="4">
        <f t="shared" si="34"/>
        <v>2436.5</v>
      </c>
      <c r="Q103" s="4">
        <f t="shared" si="34"/>
        <v>2406.5</v>
      </c>
      <c r="R103" s="4">
        <f t="shared" si="34"/>
        <v>6016.5</v>
      </c>
      <c r="T103" s="31">
        <f>SUM(G103:R103)</f>
        <v>48268</v>
      </c>
    </row>
    <row r="104" spans="3:20" ht="12.75">
      <c r="C104" s="32" t="s">
        <v>105</v>
      </c>
      <c r="D104" s="32"/>
      <c r="E104" s="32"/>
      <c r="G104" s="24">
        <f>$G$87+G$57*G$11</f>
        <v>10298.5</v>
      </c>
      <c r="H104" s="24">
        <f aca="true" t="shared" si="35" ref="H104:R104">$G$87+H$57*H$11</f>
        <v>8924.5</v>
      </c>
      <c r="I104" s="24">
        <f t="shared" si="35"/>
        <v>8490.9</v>
      </c>
      <c r="J104" s="24">
        <f t="shared" si="35"/>
        <v>9565.3</v>
      </c>
      <c r="K104" s="24">
        <f t="shared" si="35"/>
        <v>9123.3</v>
      </c>
      <c r="L104" s="24">
        <f t="shared" si="35"/>
        <v>9514.5</v>
      </c>
      <c r="M104" s="24">
        <f t="shared" si="35"/>
        <v>12514.5</v>
      </c>
      <c r="N104" s="24">
        <f t="shared" si="35"/>
        <v>10034.5</v>
      </c>
      <c r="O104" s="24">
        <f t="shared" si="35"/>
        <v>10258.5</v>
      </c>
      <c r="P104" s="24">
        <f t="shared" si="35"/>
        <v>10258.5</v>
      </c>
      <c r="Q104" s="24">
        <f t="shared" si="35"/>
        <v>11002.5</v>
      </c>
      <c r="R104" s="24">
        <f t="shared" si="35"/>
        <v>10778.5</v>
      </c>
      <c r="T104" s="21">
        <f>SUM(G104:R104)</f>
        <v>120764</v>
      </c>
    </row>
    <row r="105" spans="3:20" ht="12.75">
      <c r="C105" s="32" t="s">
        <v>104</v>
      </c>
      <c r="D105" s="32"/>
      <c r="E105" s="32"/>
      <c r="G105" s="25">
        <f>$G$87+(G$57+G$58)*G$11</f>
        <v>11888.5</v>
      </c>
      <c r="H105" s="25">
        <f aca="true" t="shared" si="36" ref="H105:R105">$G$87+(H$57+H$58)*H$11</f>
        <v>10574.5</v>
      </c>
      <c r="I105" s="25">
        <f t="shared" si="36"/>
        <v>10224.9</v>
      </c>
      <c r="J105" s="25">
        <f t="shared" si="36"/>
        <v>11367.3</v>
      </c>
      <c r="K105" s="25">
        <f t="shared" si="36"/>
        <v>10925.3</v>
      </c>
      <c r="L105" s="25">
        <f t="shared" si="36"/>
        <v>11554.5</v>
      </c>
      <c r="M105" s="25">
        <f t="shared" si="36"/>
        <v>14634.5</v>
      </c>
      <c r="N105" s="25">
        <f t="shared" si="36"/>
        <v>12074.5</v>
      </c>
      <c r="O105" s="25">
        <f t="shared" si="36"/>
        <v>12378.5</v>
      </c>
      <c r="P105" s="25">
        <f t="shared" si="36"/>
        <v>12378.5</v>
      </c>
      <c r="Q105" s="25">
        <f t="shared" si="36"/>
        <v>13202.5</v>
      </c>
      <c r="R105" s="25">
        <f t="shared" si="36"/>
        <v>12898.5</v>
      </c>
      <c r="T105" s="22">
        <f>SUM(G105:R105)</f>
        <v>144102</v>
      </c>
    </row>
    <row r="106" spans="3:20" ht="12.75">
      <c r="C106" s="32" t="s">
        <v>103</v>
      </c>
      <c r="D106" s="32"/>
      <c r="E106" s="32"/>
      <c r="G106" s="26">
        <f>$G$87+(G$57+G$58+G$59)*G$11</f>
        <v>12488.5</v>
      </c>
      <c r="H106" s="26">
        <f aca="true" t="shared" si="37" ref="H106:R106">$G$87+(H$57+H$58+H$59)*H$11</f>
        <v>11324.5</v>
      </c>
      <c r="I106" s="26">
        <f t="shared" si="37"/>
        <v>10734.9</v>
      </c>
      <c r="J106" s="26">
        <f t="shared" si="37"/>
        <v>12047.3</v>
      </c>
      <c r="K106" s="26">
        <f t="shared" si="37"/>
        <v>11605.3</v>
      </c>
      <c r="L106" s="26">
        <f t="shared" si="37"/>
        <v>16954.5</v>
      </c>
      <c r="M106" s="26">
        <f t="shared" si="37"/>
        <v>15434.5</v>
      </c>
      <c r="N106" s="26">
        <f t="shared" si="37"/>
        <v>12674.5</v>
      </c>
      <c r="O106" s="26">
        <f t="shared" si="37"/>
        <v>13178.5</v>
      </c>
      <c r="P106" s="26">
        <f t="shared" si="37"/>
        <v>13178.5</v>
      </c>
      <c r="Q106" s="26">
        <f t="shared" si="37"/>
        <v>14202.5</v>
      </c>
      <c r="R106" s="26">
        <f t="shared" si="37"/>
        <v>13698.5</v>
      </c>
      <c r="T106" s="23">
        <f>SUM(G106:R106)</f>
        <v>157522</v>
      </c>
    </row>
    <row r="107" spans="3:20" ht="12.75">
      <c r="C107" s="1"/>
      <c r="D107" s="1"/>
      <c r="E107" s="1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T107" s="13"/>
    </row>
    <row r="108" spans="3:20" ht="12.75">
      <c r="C108" s="32" t="s">
        <v>109</v>
      </c>
      <c r="D108" s="32"/>
      <c r="E108" s="32"/>
      <c r="G108" s="24">
        <f>$T$104/$T$11</f>
        <v>273.2217194570136</v>
      </c>
      <c r="H108" s="24">
        <f aca="true" t="shared" si="38" ref="H108:R108">$T$104/$T$11</f>
        <v>273.2217194570136</v>
      </c>
      <c r="I108" s="24">
        <f t="shared" si="38"/>
        <v>273.2217194570136</v>
      </c>
      <c r="J108" s="24">
        <f t="shared" si="38"/>
        <v>273.2217194570136</v>
      </c>
      <c r="K108" s="24">
        <f t="shared" si="38"/>
        <v>273.2217194570136</v>
      </c>
      <c r="L108" s="24">
        <f t="shared" si="38"/>
        <v>273.2217194570136</v>
      </c>
      <c r="M108" s="24">
        <f t="shared" si="38"/>
        <v>273.2217194570136</v>
      </c>
      <c r="N108" s="24">
        <f t="shared" si="38"/>
        <v>273.2217194570136</v>
      </c>
      <c r="O108" s="24">
        <f t="shared" si="38"/>
        <v>273.2217194570136</v>
      </c>
      <c r="P108" s="24">
        <f t="shared" si="38"/>
        <v>273.2217194570136</v>
      </c>
      <c r="Q108" s="24">
        <f t="shared" si="38"/>
        <v>273.2217194570136</v>
      </c>
      <c r="R108" s="24">
        <f t="shared" si="38"/>
        <v>273.2217194570136</v>
      </c>
      <c r="T108" s="13"/>
    </row>
    <row r="109" spans="3:20" ht="12.75">
      <c r="C109" s="32" t="s">
        <v>110</v>
      </c>
      <c r="D109" s="32"/>
      <c r="E109" s="32"/>
      <c r="G109" s="24">
        <f aca="true" t="shared" si="39" ref="G109:R109">G108*G11</f>
        <v>8196.651583710407</v>
      </c>
      <c r="H109" s="24">
        <f t="shared" si="39"/>
        <v>8196.651583710407</v>
      </c>
      <c r="I109" s="24">
        <f t="shared" si="39"/>
        <v>9289.538461538463</v>
      </c>
      <c r="J109" s="24">
        <f t="shared" si="39"/>
        <v>9289.538461538463</v>
      </c>
      <c r="K109" s="24">
        <f t="shared" si="39"/>
        <v>9289.538461538463</v>
      </c>
      <c r="L109" s="24">
        <f t="shared" si="39"/>
        <v>10928.868778280543</v>
      </c>
      <c r="M109" s="24">
        <f t="shared" si="39"/>
        <v>10928.868778280543</v>
      </c>
      <c r="N109" s="24">
        <f t="shared" si="39"/>
        <v>10928.868778280543</v>
      </c>
      <c r="O109" s="24">
        <f t="shared" si="39"/>
        <v>10928.868778280543</v>
      </c>
      <c r="P109" s="24">
        <f t="shared" si="39"/>
        <v>10928.868778280543</v>
      </c>
      <c r="Q109" s="24">
        <f t="shared" si="39"/>
        <v>10928.868778280543</v>
      </c>
      <c r="R109" s="24">
        <f t="shared" si="39"/>
        <v>10928.868778280543</v>
      </c>
      <c r="T109" s="21">
        <f>SUM(G109:R109)</f>
        <v>120763.99999999997</v>
      </c>
    </row>
    <row r="110" spans="3:20" ht="12.75">
      <c r="C110" s="1"/>
      <c r="D110" s="1"/>
      <c r="E110" s="1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T110" s="13"/>
    </row>
    <row r="111" spans="3:20" ht="12.75">
      <c r="C111" s="32" t="s">
        <v>109</v>
      </c>
      <c r="D111" s="32"/>
      <c r="E111" s="32"/>
      <c r="G111" s="25">
        <f>$T$105/$T$11</f>
        <v>326.0226244343891</v>
      </c>
      <c r="H111" s="25">
        <f aca="true" t="shared" si="40" ref="H111:R111">$T$105/$T$11</f>
        <v>326.0226244343891</v>
      </c>
      <c r="I111" s="25">
        <f t="shared" si="40"/>
        <v>326.0226244343891</v>
      </c>
      <c r="J111" s="25">
        <f t="shared" si="40"/>
        <v>326.0226244343891</v>
      </c>
      <c r="K111" s="25">
        <f t="shared" si="40"/>
        <v>326.0226244343891</v>
      </c>
      <c r="L111" s="25">
        <f t="shared" si="40"/>
        <v>326.0226244343891</v>
      </c>
      <c r="M111" s="25">
        <f t="shared" si="40"/>
        <v>326.0226244343891</v>
      </c>
      <c r="N111" s="25">
        <f t="shared" si="40"/>
        <v>326.0226244343891</v>
      </c>
      <c r="O111" s="25">
        <f t="shared" si="40"/>
        <v>326.0226244343891</v>
      </c>
      <c r="P111" s="25">
        <f t="shared" si="40"/>
        <v>326.0226244343891</v>
      </c>
      <c r="Q111" s="25">
        <f t="shared" si="40"/>
        <v>326.0226244343891</v>
      </c>
      <c r="R111" s="25">
        <f t="shared" si="40"/>
        <v>326.0226244343891</v>
      </c>
      <c r="T111" s="13"/>
    </row>
    <row r="112" spans="3:20" ht="12.75">
      <c r="C112" s="32" t="s">
        <v>110</v>
      </c>
      <c r="D112" s="32"/>
      <c r="E112" s="32"/>
      <c r="G112" s="25">
        <f aca="true" t="shared" si="41" ref="G112:R112">G111*G11</f>
        <v>9780.678733031673</v>
      </c>
      <c r="H112" s="25">
        <f t="shared" si="41"/>
        <v>9780.678733031673</v>
      </c>
      <c r="I112" s="25">
        <f t="shared" si="41"/>
        <v>11084.76923076923</v>
      </c>
      <c r="J112" s="25">
        <f t="shared" si="41"/>
        <v>11084.76923076923</v>
      </c>
      <c r="K112" s="25">
        <f t="shared" si="41"/>
        <v>11084.76923076923</v>
      </c>
      <c r="L112" s="25">
        <f t="shared" si="41"/>
        <v>13040.904977375565</v>
      </c>
      <c r="M112" s="25">
        <f t="shared" si="41"/>
        <v>13040.904977375565</v>
      </c>
      <c r="N112" s="25">
        <f t="shared" si="41"/>
        <v>13040.904977375565</v>
      </c>
      <c r="O112" s="25">
        <f t="shared" si="41"/>
        <v>13040.904977375565</v>
      </c>
      <c r="P112" s="25">
        <f t="shared" si="41"/>
        <v>13040.904977375565</v>
      </c>
      <c r="Q112" s="25">
        <f t="shared" si="41"/>
        <v>13040.904977375565</v>
      </c>
      <c r="R112" s="25">
        <f t="shared" si="41"/>
        <v>13040.904977375565</v>
      </c>
      <c r="T112" s="22">
        <f>SUM(G112:R112)</f>
        <v>144102</v>
      </c>
    </row>
    <row r="113" spans="3:20" ht="12.75">
      <c r="C113" s="1"/>
      <c r="D113" s="1"/>
      <c r="E113" s="1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T113" s="13"/>
    </row>
    <row r="114" spans="3:20" ht="12.75">
      <c r="C114" s="32" t="s">
        <v>109</v>
      </c>
      <c r="D114" s="32"/>
      <c r="E114" s="32"/>
      <c r="G114" s="26">
        <f>$T$106/$T$11</f>
        <v>356.38461538461536</v>
      </c>
      <c r="H114" s="26">
        <f aca="true" t="shared" si="42" ref="H114:R114">$T$106/$T$11</f>
        <v>356.38461538461536</v>
      </c>
      <c r="I114" s="26">
        <f t="shared" si="42"/>
        <v>356.38461538461536</v>
      </c>
      <c r="J114" s="26">
        <f t="shared" si="42"/>
        <v>356.38461538461536</v>
      </c>
      <c r="K114" s="26">
        <f t="shared" si="42"/>
        <v>356.38461538461536</v>
      </c>
      <c r="L114" s="26">
        <f t="shared" si="42"/>
        <v>356.38461538461536</v>
      </c>
      <c r="M114" s="26">
        <f t="shared" si="42"/>
        <v>356.38461538461536</v>
      </c>
      <c r="N114" s="26">
        <f t="shared" si="42"/>
        <v>356.38461538461536</v>
      </c>
      <c r="O114" s="26">
        <f t="shared" si="42"/>
        <v>356.38461538461536</v>
      </c>
      <c r="P114" s="26">
        <f t="shared" si="42"/>
        <v>356.38461538461536</v>
      </c>
      <c r="Q114" s="26">
        <f t="shared" si="42"/>
        <v>356.38461538461536</v>
      </c>
      <c r="R114" s="26">
        <f t="shared" si="42"/>
        <v>356.38461538461536</v>
      </c>
      <c r="T114" s="13"/>
    </row>
    <row r="115" spans="3:20" ht="12.75">
      <c r="C115" s="32" t="s">
        <v>110</v>
      </c>
      <c r="D115" s="32"/>
      <c r="E115" s="32"/>
      <c r="G115" s="26">
        <f aca="true" t="shared" si="43" ref="G115:R115">G114*G11</f>
        <v>10691.538461538461</v>
      </c>
      <c r="H115" s="26">
        <f t="shared" si="43"/>
        <v>10691.538461538461</v>
      </c>
      <c r="I115" s="26">
        <f t="shared" si="43"/>
        <v>12117.076923076922</v>
      </c>
      <c r="J115" s="26">
        <f t="shared" si="43"/>
        <v>12117.076923076922</v>
      </c>
      <c r="K115" s="26">
        <f t="shared" si="43"/>
        <v>12117.076923076922</v>
      </c>
      <c r="L115" s="26">
        <f t="shared" si="43"/>
        <v>14255.384615384613</v>
      </c>
      <c r="M115" s="26">
        <f t="shared" si="43"/>
        <v>14255.384615384613</v>
      </c>
      <c r="N115" s="26">
        <f t="shared" si="43"/>
        <v>14255.384615384613</v>
      </c>
      <c r="O115" s="26">
        <f t="shared" si="43"/>
        <v>14255.384615384613</v>
      </c>
      <c r="P115" s="26">
        <f t="shared" si="43"/>
        <v>14255.384615384613</v>
      </c>
      <c r="Q115" s="26">
        <f t="shared" si="43"/>
        <v>14255.384615384613</v>
      </c>
      <c r="R115" s="26">
        <f t="shared" si="43"/>
        <v>14255.384615384613</v>
      </c>
      <c r="T115" s="23">
        <f>SUM(G115:R115)</f>
        <v>157521.99999999997</v>
      </c>
    </row>
    <row r="116" spans="3:20" ht="12.75">
      <c r="C116" s="1"/>
      <c r="D116" s="1"/>
      <c r="E116" s="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T116" s="13"/>
    </row>
    <row r="117" spans="1:20" ht="12.75">
      <c r="A117" t="s">
        <v>114</v>
      </c>
      <c r="C117" s="1"/>
      <c r="D117" s="1"/>
      <c r="E117" s="1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T117" s="13"/>
    </row>
    <row r="118" spans="1:20" ht="12.75">
      <c r="A118" s="30">
        <f ca="1">TODAY()</f>
        <v>43359</v>
      </c>
      <c r="C118" s="1"/>
      <c r="D118" s="1"/>
      <c r="E118" s="1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T118" s="13"/>
    </row>
    <row r="119" spans="3:20" ht="12.75">
      <c r="C119" s="1"/>
      <c r="D119" s="1"/>
      <c r="E119" s="1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T119" s="13"/>
    </row>
    <row r="120" spans="3:20" ht="12.75">
      <c r="C120" s="1"/>
      <c r="D120" s="1"/>
      <c r="E120" s="1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T120" s="13"/>
    </row>
    <row r="121" spans="3:20" ht="12.75">
      <c r="C121" s="1"/>
      <c r="D121" s="1"/>
      <c r="E121" s="1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T121" s="13"/>
    </row>
    <row r="122" spans="3:20" ht="12.75">
      <c r="C122" s="1"/>
      <c r="D122" s="1"/>
      <c r="E122" s="1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T122" s="13"/>
    </row>
    <row r="123" spans="3:20" ht="12.75">
      <c r="C123" s="1"/>
      <c r="D123" s="1"/>
      <c r="E123" s="1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T123" s="13"/>
    </row>
    <row r="124" spans="3:20" ht="12.75">
      <c r="C124" s="1"/>
      <c r="D124" s="1"/>
      <c r="E124" s="1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T124" s="13"/>
    </row>
    <row r="125" spans="3:20" ht="12.75">
      <c r="C125" s="1"/>
      <c r="D125" s="1"/>
      <c r="E125" s="1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T125" s="13"/>
    </row>
    <row r="126" spans="3:20" ht="12.75">
      <c r="C126" s="1"/>
      <c r="D126" s="1"/>
      <c r="E126" s="1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T126" s="13"/>
    </row>
    <row r="127" spans="3:20" ht="12.75">
      <c r="C127" s="1"/>
      <c r="D127" s="1"/>
      <c r="E127" s="1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T127" s="13"/>
    </row>
    <row r="128" spans="3:20" ht="12.75">
      <c r="C128" s="1"/>
      <c r="D128" s="1"/>
      <c r="E128" s="1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T128" s="13"/>
    </row>
    <row r="129" spans="3:20" ht="12.75">
      <c r="C129" s="1"/>
      <c r="D129" s="1"/>
      <c r="E129" s="1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T129" s="13"/>
    </row>
    <row r="130" spans="3:20" ht="12.75">
      <c r="C130" s="1"/>
      <c r="D130" s="1"/>
      <c r="E130" s="1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T130" s="13"/>
    </row>
    <row r="132" ht="12.75">
      <c r="A132" s="5" t="s">
        <v>77</v>
      </c>
    </row>
  </sheetData>
  <sheetProtection/>
  <mergeCells count="19">
    <mergeCell ref="C115:E115"/>
    <mergeCell ref="C108:E108"/>
    <mergeCell ref="C109:E109"/>
    <mergeCell ref="C111:E111"/>
    <mergeCell ref="C112:E112"/>
    <mergeCell ref="C96:E96"/>
    <mergeCell ref="C98:E98"/>
    <mergeCell ref="C99:E99"/>
    <mergeCell ref="C114:E114"/>
    <mergeCell ref="C106:E106"/>
    <mergeCell ref="C37:E37"/>
    <mergeCell ref="C88:E88"/>
    <mergeCell ref="C104:E104"/>
    <mergeCell ref="C105:E105"/>
    <mergeCell ref="C89:E89"/>
    <mergeCell ref="C90:E90"/>
    <mergeCell ref="C92:E92"/>
    <mergeCell ref="C93:E93"/>
    <mergeCell ref="C95:E95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Wellington José Borges</cp:lastModifiedBy>
  <cp:lastPrinted>2006-04-03T01:29:27Z</cp:lastPrinted>
  <dcterms:created xsi:type="dcterms:W3CDTF">2006-03-31T22:09:45Z</dcterms:created>
  <dcterms:modified xsi:type="dcterms:W3CDTF">2018-09-16T20:14:52Z</dcterms:modified>
  <cp:category/>
  <cp:version/>
  <cp:contentType/>
  <cp:contentStatus/>
</cp:coreProperties>
</file>